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usbanken365.sharepoint.com/sites/Energitilskuddet-IT-koordinering/Shared Documents/IT-koordinering/Kalkulatorer til publisering på husbanken.no/"/>
    </mc:Choice>
  </mc:AlternateContent>
  <xr:revisionPtr revIDLastSave="72" documentId="8_{9E32601A-1E8E-4FE0-9162-C661BC5F1038}" xr6:coauthVersionLast="47" xr6:coauthVersionMax="47" xr10:uidLastSave="{AE99EF8B-D1F8-4D02-A3E7-FD52572E0129}"/>
  <workbookProtection workbookAlgorithmName="SHA-512" workbookHashValue="jyK1wMVTIXLD5JQK4Dwpz6l1Pp+pfKNnW8QR09JlR9GFqVsFz9CUhV9D3unzRgzSVlu0wPn944LGtAHNtcS8Tg==" workbookSaltValue="un+3+cZ1YXuSpk13H3w71A==" workbookSpinCount="100000" lockStructure="1"/>
  <bookViews>
    <workbookView xWindow="-7507" yWindow="-16297" windowWidth="28995" windowHeight="15675" xr2:uid="{83D2251D-032B-4A51-BA90-0E04D1F25FC2}"/>
  </bookViews>
  <sheets>
    <sheet name="Kalkulator" sheetId="4" r:id="rId1"/>
    <sheet name="Indeksregulering" sheetId="5" state="hidden" r:id="rId2"/>
    <sheet name="Isolasjonstiltak" sheetId="6" state="hidden" r:id="rId3"/>
    <sheet name="Øvrige tiltak" sheetId="7" state="hidden" r:id="rId4"/>
  </sheets>
  <definedNames>
    <definedName name="Analyseperiode">#REF!</definedName>
    <definedName name="Degrad">#REF!</definedName>
    <definedName name="ENERGFORSYN">#REF!</definedName>
    <definedName name="Graf_1_akse" localSheetId="1">OFFSET(#REF!,0,0,1,Analyseperiode+1)</definedName>
    <definedName name="Graf_1_akse" localSheetId="2">OFFSET(#REF!,0,0,1,Analyseperiode+1)</definedName>
    <definedName name="Graf_1_akse" localSheetId="0">OFFSET(#REF!,0,0,1,Analyseperiode+1)</definedName>
    <definedName name="Graf_1_akse" localSheetId="3">OFFSET(#REF!,0,0,1,Analyseperiode+1)</definedName>
    <definedName name="Graf_1_akse">OFFSET(#REF!,0,0,1,Analyseperiode+1)</definedName>
    <definedName name="Graf1_1" localSheetId="1">OFFSET(#REF!,0,0,1,Analyseperiode+1)</definedName>
    <definedName name="Graf1_1" localSheetId="2">OFFSET(#REF!,0,0,1,Analyseperiode+1)</definedName>
    <definedName name="Graf1_1" localSheetId="0">OFFSET(#REF!,0,0,1,Analyseperiode+1)</definedName>
    <definedName name="Graf1_1" localSheetId="3">OFFSET(#REF!,0,0,1,Analyseperiode+1)</definedName>
    <definedName name="Graf1_1">OFFSET(#REF!,0,0,1,Analyseperiode+1)</definedName>
    <definedName name="Graf1_3.1" localSheetId="1">OFFSET(#REF!,0,0,1,Analyseperiode+1)</definedName>
    <definedName name="Graf1_3.1" localSheetId="2">OFFSET(#REF!,0,0,1,Analyseperiode+1)</definedName>
    <definedName name="Graf1_3.1" localSheetId="0">OFFSET(#REF!,0,0,1,Analyseperiode+1)</definedName>
    <definedName name="Graf1_3.1" localSheetId="3">OFFSET(#REF!,0,0,1,Analyseperiode+1)</definedName>
    <definedName name="Graf1_3.1">OFFSET(#REF!,0,0,1,Analyseperiode+1)</definedName>
    <definedName name="Graf1_3.2" localSheetId="1">OFFSET(#REF!,0,0,1,Analyseperiode+1)</definedName>
    <definedName name="Graf1_3.2" localSheetId="2">OFFSET(#REF!,0,0,1,Analyseperiode+1)</definedName>
    <definedName name="Graf1_3.2" localSheetId="0">OFFSET(#REF!,0,0,1,Analyseperiode+1)</definedName>
    <definedName name="Graf1_3.2" localSheetId="3">OFFSET(#REF!,0,0,1,Analyseperiode+1)</definedName>
    <definedName name="Graf1_3.2">OFFSET(#REF!,0,0,1,Analyseperiode+1)</definedName>
    <definedName name="Graf1_4.1" localSheetId="1">OFFSET(#REF!,0,0,1,Analyseperiode+1)</definedName>
    <definedName name="Graf1_4.1" localSheetId="2">OFFSET(#REF!,0,0,1,Analyseperiode+1)</definedName>
    <definedName name="Graf1_4.1" localSheetId="0">OFFSET(#REF!,0,0,1,Analyseperiode+1)</definedName>
    <definedName name="Graf1_4.1" localSheetId="3">OFFSET(#REF!,0,0,1,Analyseperiode+1)</definedName>
    <definedName name="Graf1_4.1">OFFSET(#REF!,0,0,1,Analyseperiode+1)</definedName>
    <definedName name="Graf1_5.1" localSheetId="1">OFFSET(#REF!,0,0,1,Analyseperiode+1)</definedName>
    <definedName name="Graf1_5.1" localSheetId="2">OFFSET(#REF!,0,0,1,Analyseperiode+1)</definedName>
    <definedName name="Graf1_5.1" localSheetId="0">OFFSET(#REF!,0,0,1,Analyseperiode+1)</definedName>
    <definedName name="Graf1_5.1" localSheetId="3">OFFSET(#REF!,0,0,1,Analyseperiode+1)</definedName>
    <definedName name="Graf1_5.1">OFFSET(#REF!,0,0,1,Analyseperiode+1)</definedName>
    <definedName name="Graf1_5.2" localSheetId="1">OFFSET(#REF!,0,0,1,Analyseperiode+1)</definedName>
    <definedName name="Graf1_5.2" localSheetId="2">OFFSET(#REF!,0,0,1,Analyseperiode+1)</definedName>
    <definedName name="Graf1_5.2" localSheetId="0">OFFSET(#REF!,0,0,1,Analyseperiode+1)</definedName>
    <definedName name="Graf1_5.2" localSheetId="3">OFFSET(#REF!,0,0,1,Analyseperiode+1)</definedName>
    <definedName name="Graf1_5.2">OFFSET(#REF!,0,0,1,Analyseperiode+1)</definedName>
    <definedName name="Graf1_6" localSheetId="1">OFFSET(#REF!,0,0,1,Analyseperiode+1)</definedName>
    <definedName name="Graf1_6" localSheetId="2">OFFSET(#REF!,0,0,1,Analyseperiode+1)</definedName>
    <definedName name="Graf1_6" localSheetId="0">OFFSET(#REF!,0,0,1,Analyseperiode+1)</definedName>
    <definedName name="Graf1_6" localSheetId="3">OFFSET(#REF!,0,0,1,Analyseperiode+1)</definedName>
    <definedName name="Graf1_6">OFFSET(#REF!,0,0,1,Analyseperiode+1)</definedName>
    <definedName name="Graf1_9" localSheetId="1">OFFSET(#REF!,0,0,1,Analyseperiode+1)</definedName>
    <definedName name="Graf1_9" localSheetId="2">OFFSET(#REF!,0,0,1,Analyseperiode+1)</definedName>
    <definedName name="Graf1_9" localSheetId="0">OFFSET(#REF!,0,0,1,Analyseperiode+1)</definedName>
    <definedName name="Graf1_9" localSheetId="3">OFFSET(#REF!,0,0,1,Analyseperiode+1)</definedName>
    <definedName name="Graf1_9">OFFSET(#REF!,0,0,1,Analyseperiode+1)</definedName>
    <definedName name="Kalkrente">#REF!</definedName>
    <definedName name="mva">#REF!</definedName>
    <definedName name="Tabell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7" l="1"/>
  <c r="D45" i="7"/>
  <c r="D41" i="7"/>
  <c r="D28" i="7"/>
  <c r="D32" i="7"/>
  <c r="C27" i="4"/>
  <c r="C26" i="4"/>
  <c r="C28" i="4"/>
  <c r="C57" i="4"/>
  <c r="C54" i="4"/>
  <c r="C51" i="4"/>
  <c r="D48" i="4"/>
  <c r="D47" i="4"/>
  <c r="C48" i="4"/>
  <c r="C47" i="4"/>
  <c r="C44" i="4"/>
  <c r="C41" i="4"/>
  <c r="D37" i="4"/>
  <c r="D38" i="4"/>
  <c r="D36" i="4"/>
  <c r="C37" i="4"/>
  <c r="C38" i="4"/>
  <c r="C36" i="4"/>
  <c r="D32" i="4"/>
  <c r="D33" i="4"/>
  <c r="D31" i="4"/>
  <c r="C32" i="4"/>
  <c r="C33" i="4"/>
  <c r="C31" i="4"/>
  <c r="D27" i="4"/>
  <c r="D28" i="4"/>
  <c r="D26" i="4"/>
  <c r="D37" i="7"/>
  <c r="D36" i="7"/>
  <c r="D18" i="7"/>
  <c r="D17" i="7"/>
  <c r="D16" i="7"/>
  <c r="D12" i="7"/>
  <c r="D11" i="7"/>
  <c r="B59" i="7"/>
  <c r="B58" i="7"/>
  <c r="B57" i="7"/>
  <c r="B56" i="7"/>
  <c r="B55" i="7"/>
  <c r="B54" i="7"/>
  <c r="D10" i="7" s="1"/>
  <c r="D24" i="7" l="1"/>
  <c r="F24" i="7" s="1"/>
  <c r="D23" i="7"/>
  <c r="F23" i="7" s="1"/>
  <c r="D22" i="7"/>
  <c r="F22" i="7" s="1"/>
  <c r="D29" i="6"/>
  <c r="F29" i="6" s="1"/>
  <c r="D23" i="4" s="1"/>
  <c r="D28" i="6"/>
  <c r="F28" i="6" s="1"/>
  <c r="D22" i="4" s="1"/>
  <c r="D27" i="6"/>
  <c r="F27" i="6" s="1"/>
  <c r="D21" i="4" s="1"/>
  <c r="D23" i="6"/>
  <c r="F23" i="6" s="1"/>
  <c r="D18" i="4" s="1"/>
  <c r="D22" i="6"/>
  <c r="F22" i="6" s="1"/>
  <c r="D17" i="4" s="1"/>
  <c r="D21" i="6"/>
  <c r="D17" i="6"/>
  <c r="F17" i="6" s="1"/>
  <c r="D13" i="4" s="1"/>
  <c r="D16" i="6"/>
  <c r="D15" i="6"/>
  <c r="D11" i="6"/>
  <c r="F11" i="6" s="1"/>
  <c r="D8" i="4" s="1"/>
  <c r="D10" i="6"/>
  <c r="F10" i="6" s="1"/>
  <c r="D7" i="4" s="1"/>
  <c r="D9" i="6"/>
  <c r="F49" i="7"/>
  <c r="D57" i="4" s="1"/>
  <c r="F45" i="7"/>
  <c r="D54" i="4" s="1"/>
  <c r="F41" i="7"/>
  <c r="D51" i="4" s="1"/>
  <c r="F37" i="7"/>
  <c r="F36" i="7"/>
  <c r="F32" i="7"/>
  <c r="D44" i="4" s="1"/>
  <c r="F28" i="7"/>
  <c r="D41" i="4" s="1"/>
  <c r="F18" i="7"/>
  <c r="F17" i="7"/>
  <c r="F16" i="7"/>
  <c r="F12" i="7"/>
  <c r="F11" i="7"/>
  <c r="F10" i="7"/>
  <c r="C17" i="6"/>
  <c r="C13" i="4" s="1"/>
  <c r="C28" i="6"/>
  <c r="C22" i="4" s="1"/>
  <c r="C16" i="6"/>
  <c r="C12" i="4" s="1"/>
  <c r="C21" i="6"/>
  <c r="C16" i="4" s="1"/>
  <c r="C9" i="6"/>
  <c r="C6" i="4" s="1"/>
  <c r="C29" i="6"/>
  <c r="C23" i="4" s="1"/>
  <c r="C27" i="6"/>
  <c r="C21" i="4" s="1"/>
  <c r="C23" i="6"/>
  <c r="C18" i="4" s="1"/>
  <c r="C22" i="6"/>
  <c r="C17" i="4" s="1"/>
  <c r="F21" i="6"/>
  <c r="D16" i="4" s="1"/>
  <c r="F16" i="6"/>
  <c r="D12" i="4" s="1"/>
  <c r="C15" i="6"/>
  <c r="C11" i="4" s="1"/>
  <c r="C11" i="6"/>
  <c r="C8" i="4" s="1"/>
  <c r="C10" i="6"/>
  <c r="C7" i="4" s="1"/>
  <c r="C21" i="5"/>
  <c r="B21" i="5"/>
  <c r="C16" i="5"/>
  <c r="B16" i="5"/>
  <c r="C11" i="5"/>
  <c r="B11" i="5"/>
  <c r="F15" i="6" l="1"/>
  <c r="D11" i="4" s="1"/>
  <c r="F9" i="6"/>
  <c r="D6" i="4" s="1"/>
  <c r="C60" i="4"/>
  <c r="D6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Bøhn, Trond Ivar</author>
  </authors>
  <commentList>
    <comment ref="D28" authorId="0" shapeId="0" xr:uid="{A8C5B897-7DDE-4A64-8BCA-CC5A38723E65}">
      <text>
        <r>
          <rPr>
            <b/>
            <sz val="9"/>
            <color indexed="81"/>
            <rFont val="Tahoma"/>
            <family val="2"/>
          </rPr>
          <t>Bøhn, Trond Ivar:</t>
        </r>
        <r>
          <rPr>
            <sz val="9"/>
            <color indexed="81"/>
            <rFont val="Tahoma"/>
            <family val="2"/>
          </rPr>
          <t xml:space="preserve">
OBS! Spesifikk tiltakskostnad er ikke en fast verdi men varierer som funksjon av input kWp for under 200 kWp. Fast verdi over 200 kWp.</t>
        </r>
      </text>
    </comment>
    <comment ref="D32" authorId="0" shapeId="0" xr:uid="{651142E8-C55F-4846-9101-3DF61E364AA3}">
      <text>
        <r>
          <rPr>
            <b/>
            <sz val="9"/>
            <color indexed="81"/>
            <rFont val="Tahoma"/>
            <charset val="1"/>
          </rPr>
          <t>Bøhn, Trond Ivar:</t>
        </r>
        <r>
          <rPr>
            <sz val="9"/>
            <color indexed="81"/>
            <rFont val="Tahoma"/>
            <charset val="1"/>
          </rPr>
          <t xml:space="preserve">
OBS! Spesifikk tiltakskostnad er ikke en fast verdi men varierer som funksjon av input m2 for under 300 m2. Fast verdi over 300 m2.</t>
        </r>
      </text>
    </comment>
    <comment ref="D41" authorId="0" shapeId="0" xr:uid="{F24870B4-2ED9-477C-BE34-760EC29D5767}">
      <text>
        <r>
          <rPr>
            <b/>
            <sz val="9"/>
            <color indexed="81"/>
            <rFont val="Tahoma"/>
            <family val="2"/>
          </rPr>
          <t>Bøhn, Trond Ivar:</t>
        </r>
        <r>
          <rPr>
            <sz val="9"/>
            <color indexed="81"/>
            <rFont val="Tahoma"/>
            <family val="2"/>
          </rPr>
          <t xml:space="preserve">
OBS! Spesifikk tiltakskostnad er ikke en fast verdi men varierer som funksjon av input kW.</t>
        </r>
      </text>
    </comment>
    <comment ref="D45" authorId="0" shapeId="0" xr:uid="{B72E4162-CCE8-4ADE-BDC8-9280DFB3DFCC}">
      <text>
        <r>
          <rPr>
            <b/>
            <sz val="9"/>
            <color indexed="81"/>
            <rFont val="Tahoma"/>
            <family val="2"/>
          </rPr>
          <t>Bøhn, Trond Ivar:</t>
        </r>
        <r>
          <rPr>
            <sz val="9"/>
            <color indexed="81"/>
            <rFont val="Tahoma"/>
            <family val="2"/>
          </rPr>
          <t xml:space="preserve">
OBS! Spesifikk tiltakskostnad er ikke en fast verdi men varierer som funksjon av input kW.</t>
        </r>
      </text>
    </comment>
    <comment ref="D49" authorId="0" shapeId="0" xr:uid="{33DB68B1-AFD0-4A88-888B-357CAFE27E6F}">
      <text>
        <r>
          <rPr>
            <b/>
            <sz val="9"/>
            <color indexed="81"/>
            <rFont val="Tahoma"/>
            <family val="2"/>
          </rPr>
          <t>Bøhn, Trond Ivar:</t>
        </r>
        <r>
          <rPr>
            <sz val="9"/>
            <color indexed="81"/>
            <rFont val="Tahoma"/>
            <family val="2"/>
          </rPr>
          <t xml:space="preserve">
OBS! Spesifikk tiltakskostnad er ikke en fast verdi men varierer som funksjon av input kW.</t>
        </r>
      </text>
    </comment>
  </commentList>
</comments>
</file>

<file path=xl/sharedStrings.xml><?xml version="1.0" encoding="utf-8"?>
<sst xmlns="http://schemas.openxmlformats.org/spreadsheetml/2006/main" count="429" uniqueCount="168">
  <si>
    <t>Kalkulator for beregning av energiresultat og tilskudd</t>
  </si>
  <si>
    <t>Tekniske minimumskravog veiledning  til det enkelte energitiltaket finner du i veilederen.</t>
  </si>
  <si>
    <t>Legg inn riktig mengde i de hvite feltene for å se beregnet energibesparelse og tilskuddsbeløp.</t>
  </si>
  <si>
    <t>Etterisolering yttervegger</t>
  </si>
  <si>
    <t>Bygningskategori</t>
  </si>
  <si>
    <r>
      <t>Veggareal som etterisoleres (m</t>
    </r>
    <r>
      <rPr>
        <b/>
        <vertAlign val="superscript"/>
        <sz val="11"/>
        <color theme="1"/>
        <rFont val="Calibri"/>
        <family val="2"/>
        <scheme val="minor"/>
      </rPr>
      <t>2</t>
    </r>
    <r>
      <rPr>
        <b/>
        <sz val="11"/>
        <color theme="1"/>
        <rFont val="Calibri"/>
        <family val="2"/>
        <scheme val="minor"/>
      </rPr>
      <t>)</t>
    </r>
  </si>
  <si>
    <t>Energibesparelse (kWh/år)</t>
  </si>
  <si>
    <t>Tilskudd (kr)</t>
  </si>
  <si>
    <t>Småhus</t>
  </si>
  <si>
    <t>Boligblokk</t>
  </si>
  <si>
    <t>Sykehjem</t>
  </si>
  <si>
    <t>Etterisolering yttertak</t>
  </si>
  <si>
    <r>
      <t>Takareal som etterisoleres (m</t>
    </r>
    <r>
      <rPr>
        <b/>
        <vertAlign val="superscript"/>
        <sz val="11"/>
        <color theme="1"/>
        <rFont val="Calibri"/>
        <family val="2"/>
        <scheme val="minor"/>
      </rPr>
      <t>2</t>
    </r>
    <r>
      <rPr>
        <b/>
        <sz val="11"/>
        <color theme="1"/>
        <rFont val="Calibri"/>
        <family val="2"/>
        <scheme val="minor"/>
      </rPr>
      <t>)</t>
    </r>
  </si>
  <si>
    <t>Etterisolering kaldtloft</t>
  </si>
  <si>
    <r>
      <t>Loftsareal som etterisoleres (m</t>
    </r>
    <r>
      <rPr>
        <b/>
        <vertAlign val="superscript"/>
        <sz val="11"/>
        <color theme="1"/>
        <rFont val="Calibri"/>
        <family val="2"/>
        <scheme val="minor"/>
      </rPr>
      <t>2</t>
    </r>
    <r>
      <rPr>
        <b/>
        <sz val="11"/>
        <color theme="1"/>
        <rFont val="Calibri"/>
        <family val="2"/>
        <scheme val="minor"/>
      </rPr>
      <t>)</t>
    </r>
  </si>
  <si>
    <t>Utskifting/oppgradering av vinduer og ytterdører</t>
  </si>
  <si>
    <r>
      <t>Vindus- og dørareal inkl karm (m</t>
    </r>
    <r>
      <rPr>
        <b/>
        <vertAlign val="superscript"/>
        <sz val="11"/>
        <color theme="1"/>
        <rFont val="Calibri"/>
        <family val="2"/>
        <scheme val="minor"/>
      </rPr>
      <t>2</t>
    </r>
    <r>
      <rPr>
        <b/>
        <sz val="11"/>
        <color theme="1"/>
        <rFont val="Calibri"/>
        <family val="2"/>
        <scheme val="minor"/>
      </rPr>
      <t>)</t>
    </r>
  </si>
  <si>
    <t>Etablering balansert ventilasjon med varmegjenvinning</t>
  </si>
  <si>
    <t>Bruksareal som skal ventileres (m2)</t>
  </si>
  <si>
    <t>Utskifting ventilasjonsaggregat, eller forbedring varmegjenvinning og vifteeffektivitet i eksisterende aggregat</t>
  </si>
  <si>
    <t>Bruksareal som ventileres (m2)</t>
  </si>
  <si>
    <t>Termisk isolering av rør og ventiler/komponenter i energisentral</t>
  </si>
  <si>
    <t>Antall løpemeter rørisolasjon (lm)
(1 komponent regnes som 2m rør)</t>
  </si>
  <si>
    <t>Solceller</t>
  </si>
  <si>
    <t>Installert kilowattpeak (kWp)</t>
  </si>
  <si>
    <t>Småhus/boligblokk/sykehjem</t>
  </si>
  <si>
    <t>Solvarmekollektor</t>
  </si>
  <si>
    <r>
      <t>Samlet kollektorareal (m</t>
    </r>
    <r>
      <rPr>
        <b/>
        <vertAlign val="superscript"/>
        <sz val="11"/>
        <color theme="1"/>
        <rFont val="Calibri"/>
        <family val="2"/>
        <scheme val="minor"/>
      </rPr>
      <t>2</t>
    </r>
    <r>
      <rPr>
        <b/>
        <sz val="11"/>
        <color theme="1"/>
        <rFont val="Calibri"/>
        <family val="2"/>
        <scheme val="minor"/>
      </rPr>
      <t>)</t>
    </r>
  </si>
  <si>
    <t>Varmepumpe luft - luft</t>
  </si>
  <si>
    <t>Antall varmepumper (stk)</t>
  </si>
  <si>
    <t>Varmepumpe luft - vann</t>
  </si>
  <si>
    <r>
      <t>Avgitt varmeeffekt ved 7</t>
    </r>
    <r>
      <rPr>
        <b/>
        <vertAlign val="superscript"/>
        <sz val="11"/>
        <rFont val="Calibri"/>
        <family val="2"/>
        <scheme val="minor"/>
      </rPr>
      <t>o</t>
    </r>
    <r>
      <rPr>
        <b/>
        <sz val="11"/>
        <rFont val="Calibri"/>
        <family val="2"/>
        <scheme val="minor"/>
      </rPr>
      <t>C utetemp (kW)</t>
    </r>
  </si>
  <si>
    <t>Varmepumpe væske -  vann</t>
  </si>
  <si>
    <r>
      <t>Avgitt varmeeffekt ved 0</t>
    </r>
    <r>
      <rPr>
        <b/>
        <vertAlign val="superscript"/>
        <sz val="11"/>
        <rFont val="Calibri"/>
        <family val="2"/>
        <scheme val="minor"/>
      </rPr>
      <t>o</t>
    </r>
    <r>
      <rPr>
        <b/>
        <sz val="11"/>
        <rFont val="Calibri"/>
        <family val="2"/>
        <scheme val="minor"/>
      </rPr>
      <t>C kildetemp (kW)</t>
    </r>
  </si>
  <si>
    <t>Biokjel for fast brensel</t>
  </si>
  <si>
    <t>Installert varmeeffekt (kW)</t>
  </si>
  <si>
    <t>Energikonvertering (kWh/år)</t>
  </si>
  <si>
    <t>Sum alle tiltak</t>
  </si>
  <si>
    <t>Informasjon om indeksregulering</t>
  </si>
  <si>
    <r>
      <t xml:space="preserve">Multiconsult anbefaler at tiltakskostnadene indeksreguleres årlig. 
Kostnadsgrunnlaget bør videre revideres minimum hvert femte år, fra oppstartsår 2025. Men unntak for soceller der det anbefales hvert andre år.
Indeksreguleringen skal utføres med Statistisk sentralbyrås byggekostnadsindeks. Ved indeksregulering velges </t>
    </r>
    <r>
      <rPr>
        <i/>
        <sz val="10"/>
        <color theme="1"/>
        <rFont val="Aptos Display"/>
        <family val="2"/>
      </rPr>
      <t>Byggekostnadsindeks</t>
    </r>
    <r>
      <rPr>
        <sz val="10"/>
        <color theme="1"/>
        <rFont val="Aptos Display"/>
        <family val="2"/>
      </rPr>
      <t xml:space="preserve"> under statistikkvariabel. Under måned skal både 2025M12, som angir tidspunktet kostnadene er fastsatt, og aktuell reguleringsmåned markeres. Under arbeidstype velges de som er aktuelle; "</t>
    </r>
    <r>
      <rPr>
        <i/>
        <sz val="10"/>
        <color theme="1"/>
        <rFont val="Aptos Display"/>
        <family val="2"/>
      </rPr>
      <t xml:space="preserve">Tømring og snekring i alt", "Røyrleggjararbeid, i alt" og "Elektrikararbeid, i alt". </t>
    </r>
    <r>
      <rPr>
        <sz val="10"/>
        <color theme="1"/>
        <rFont val="Aptos Display"/>
        <family val="2"/>
      </rPr>
      <t xml:space="preserve">De beregnede indeksverdiene legges inn i respektive felter nedenfor som er markert gult. Tiltakskostnader i andre arkfaner oppdateres automatisk ved innlegging av nye indeksverdier.
</t>
    </r>
  </si>
  <si>
    <t>Bygningskategorier</t>
  </si>
  <si>
    <t>Boligblokk og sykehjem</t>
  </si>
  <si>
    <t>Statistikkvariabel</t>
  </si>
  <si>
    <t xml:space="preserve">08653: Byggekostnadsindeks for einebustad av tre, etter arbeidstype (2015=100) </t>
  </si>
  <si>
    <t>08655: Byggekostnadsindeks for bustadblokk, etter arbeidstype (2015=100)</t>
  </si>
  <si>
    <t>Link</t>
  </si>
  <si>
    <t>https://www.ssb.no/statbank/table/08653</t>
  </si>
  <si>
    <t>https://www.ssb.no/statbank/table/08655</t>
  </si>
  <si>
    <t>Arbeidstype</t>
  </si>
  <si>
    <t>Tømring og snekring, i alt</t>
  </si>
  <si>
    <t>Byggekostnadsindeks  2025M12</t>
  </si>
  <si>
    <t>Byggekostnadsindeks  202XMXX</t>
  </si>
  <si>
    <t>Økning fra 2025M12</t>
  </si>
  <si>
    <t>Røyrleggjararbeid, i alt</t>
  </si>
  <si>
    <t>Elektrikararbeid, i alt</t>
  </si>
  <si>
    <t>Informasjon om isolasjonstiltak</t>
  </si>
  <si>
    <r>
      <t xml:space="preserve">Denne arkfane inneholder tiltakene;
</t>
    </r>
    <r>
      <rPr>
        <b/>
        <sz val="10"/>
        <color theme="1"/>
        <rFont val="Aptos Display"/>
        <family val="2"/>
      </rPr>
      <t xml:space="preserve">Etterisolering yttervegg
Etterisolering yttertak
Etterisolering kaldtloft
Utskifting vinduer og ytterdører
</t>
    </r>
    <r>
      <rPr>
        <sz val="10"/>
        <color theme="1"/>
        <rFont val="Aptos Display"/>
        <family val="2"/>
      </rPr>
      <t xml:space="preserve">Det er beregnet tiltakskostnader og energibesparelser for ulike byggeårsperioder (TEK), hvor det er forutsatt oppgradering til nybyggstandard (TEK17). Husbankens kalkulator tar per i dag imidlertid ikke inn info om byggeår. Multiconsult anbefaler derfor å legge til grunn TEK69 som representativ (gjennomsnittlig) byggeårsperiode, og dermed hente tallverdier herfra.  For å gjøre kostnader og besparelser mer treffsikre kan kalkulatoren i fremtiden utvides med byggeår som input-parameter, som dermed gjør det mulig å skille på byggeårsperioder. 
Tiltakskostnadene er basert på Norsk Prisbok og Multiconsults erfaringstall, og representerer kostnadsnivået for 2025, ekslusive mva. Merk at kostnadene er angitt som totalkostnader, dvs. </t>
    </r>
    <r>
      <rPr>
        <u/>
        <sz val="10"/>
        <color theme="1"/>
        <rFont val="Aptos Display"/>
        <family val="2"/>
      </rPr>
      <t>ikke</t>
    </r>
    <r>
      <rPr>
        <sz val="10"/>
        <color theme="1"/>
        <rFont val="Aptos Display"/>
        <family val="2"/>
      </rPr>
      <t xml:space="preserve"> som merkostnader ved samtidig nødvendig utskifting/vedlikehold (eksempelvis: merkostnader ved samtidig etterisolering i forbindelse ved nødvendig fasaderehabilitering).
Det er beregnet energibesparelser for det som ansees som representative bygningsmodeller for småhus, boligblokk og sykehjem. NB! Det er benyttet Oslo klima. Dvs at energibesparelsene vil avvike for mildere eller kaldere klimasteder. For å gjøre energibesparelsene mer treffsikre kan kalkulatoren i fremtiden utvides med temperaturkorrigering slik at energibesparelsen korrigeres fra Oslo-klima til lokalt klima. Tiltakenes energibesparelse er dessuten beregnet ut fra differanse i netto energibehov, som vil representere energiforsyningsløsninger som direkte elektrisk oppvarming og fjerrnvarme, men for et bygg som har eller får varmepumpe vil energibesparelsen for etterisoleringstiltak reelt sett være lavere. For å gjøre energibesparelsene mer treffsikre kan kalkulatoren i fremtiden utvides med energiforsyningsløsning som input-parameter, samt gjøre kobling mellom tiltak som er gjensidig avhengige av hverandre, som gjør det mulig å korrigere energibesparelsen deretter.</t>
    </r>
  </si>
  <si>
    <t>Husbanken kan endre på støtteandel (%) markert i gule celler. Øvrige celler skal ikke endres,- de henter tallverdier fra underliggende arkfaner med beregninger.</t>
  </si>
  <si>
    <t>Input</t>
  </si>
  <si>
    <t>Spesifikk energibesparelse (kWh/m2)</t>
  </si>
  <si>
    <t>Spesifikk tiltakskostnad (kr/m2)</t>
  </si>
  <si>
    <t>Støtteandel (%)</t>
  </si>
  <si>
    <t>Spesifikk tilskudd (kr/m2)</t>
  </si>
  <si>
    <t>Årlig indeksregulering</t>
  </si>
  <si>
    <t>Anbefalt oppdatering</t>
  </si>
  <si>
    <t>Sist oppdatert</t>
  </si>
  <si>
    <r>
      <t>Veggareal som etterisoleres (m</t>
    </r>
    <r>
      <rPr>
        <vertAlign val="superscript"/>
        <sz val="11"/>
        <color theme="1"/>
        <rFont val="Calibri"/>
        <family val="2"/>
        <scheme val="minor"/>
      </rPr>
      <t>2</t>
    </r>
    <r>
      <rPr>
        <sz val="11"/>
        <color theme="1"/>
        <rFont val="Calibri"/>
        <family val="2"/>
        <scheme val="minor"/>
      </rPr>
      <t>)</t>
    </r>
  </si>
  <si>
    <t>"Tømring og snekring, i alt"</t>
  </si>
  <si>
    <t>Hvert 5.år</t>
  </si>
  <si>
    <t>Desember 2025</t>
  </si>
  <si>
    <r>
      <t>Takareal som etterisoleres (m</t>
    </r>
    <r>
      <rPr>
        <vertAlign val="superscript"/>
        <sz val="11"/>
        <color theme="1"/>
        <rFont val="Calibri"/>
        <family val="2"/>
        <scheme val="minor"/>
      </rPr>
      <t>2</t>
    </r>
    <r>
      <rPr>
        <sz val="11"/>
        <color theme="1"/>
        <rFont val="Calibri"/>
        <family val="2"/>
        <scheme val="minor"/>
      </rPr>
      <t>)</t>
    </r>
  </si>
  <si>
    <r>
      <t>Loftsareal som etterisoleres (m</t>
    </r>
    <r>
      <rPr>
        <vertAlign val="superscript"/>
        <sz val="11"/>
        <color theme="1"/>
        <rFont val="Calibri"/>
        <family val="2"/>
        <scheme val="minor"/>
      </rPr>
      <t>2</t>
    </r>
    <r>
      <rPr>
        <sz val="11"/>
        <color theme="1"/>
        <rFont val="Calibri"/>
        <family val="2"/>
        <scheme val="minor"/>
      </rPr>
      <t>)</t>
    </r>
  </si>
  <si>
    <t>Utskifting av vinduer og ytterdører</t>
  </si>
  <si>
    <r>
      <t>Vindus- og dørareal inkl. karm (m</t>
    </r>
    <r>
      <rPr>
        <vertAlign val="superscript"/>
        <sz val="11"/>
        <color theme="1"/>
        <rFont val="Calibri"/>
        <family val="2"/>
        <scheme val="minor"/>
      </rPr>
      <t>2</t>
    </r>
    <r>
      <rPr>
        <sz val="11"/>
        <color theme="1"/>
        <rFont val="Calibri"/>
        <family val="2"/>
        <scheme val="minor"/>
      </rPr>
      <t>)</t>
    </r>
  </si>
  <si>
    <t>Resultater spesifisert per TEK-periode:</t>
  </si>
  <si>
    <t>Tiltakskostnader 2025</t>
  </si>
  <si>
    <t>Tiltak</t>
  </si>
  <si>
    <t>Kostnad tiltak før TEK49</t>
  </si>
  <si>
    <t>Kostnad tiltak TEK49</t>
  </si>
  <si>
    <t>Kostnad tiltak  TEK69</t>
  </si>
  <si>
    <t>Kostnad tiltak TEK87</t>
  </si>
  <si>
    <t>Kostnad tiltak TEK97</t>
  </si>
  <si>
    <t>Etterisolering yttervegger - småhus [kr/m2]</t>
  </si>
  <si>
    <t>Etterisolering yttertak - småhus [kr/m2]</t>
  </si>
  <si>
    <t>Etterisolering kaldtloft - småhus [kr/m2]</t>
  </si>
  <si>
    <t>Utskifting vinduer og dører - småhus [kr/m2]</t>
  </si>
  <si>
    <t>Etterisolering yttervegger - boligblokk [kr/m2]</t>
  </si>
  <si>
    <t>Etterisolering yttertak -boligblokk [kr/m2]</t>
  </si>
  <si>
    <t>Etterisolering kaldtloft - boligblokk [kr/m2]</t>
  </si>
  <si>
    <t>Utskifting vinduer og dører - boligblokk [kr/m2]</t>
  </si>
  <si>
    <t>Etterisolering yttervegger - sykehjem [kr/m2]</t>
  </si>
  <si>
    <t>Etterisolering yttertak -sykehjem [kr/m2]</t>
  </si>
  <si>
    <t>Etterisolering kaldtloft - sykehjem [kr/m2]</t>
  </si>
  <si>
    <t>Utskifting vinduer og dører - sykehjem [kr/m2]</t>
  </si>
  <si>
    <t>Spesifikk energibesparelse [kWh/m² vegg / tak / vinduer]</t>
  </si>
  <si>
    <t>Energibesparelse tiltak før TEK49</t>
  </si>
  <si>
    <t>Energibesparelse tiltak TEK49</t>
  </si>
  <si>
    <t>Energibesparelse tiltak  TEK69</t>
  </si>
  <si>
    <t>Energibesparelse tiltak TEK87</t>
  </si>
  <si>
    <t>Energibesparelse tiltak TEK97</t>
  </si>
  <si>
    <t>Etterisolering yttervegger - småhus [kWh/m2]</t>
  </si>
  <si>
    <t>Etterisolering yttertak - småhus [kWh/m2]</t>
  </si>
  <si>
    <t>Etterisolering kaldtloft - småhus [kWh/m2]</t>
  </si>
  <si>
    <t>Utskifting vinduer og dører - småhus [kWh/m2]</t>
  </si>
  <si>
    <t>Etterisolering yttervegger - boligblokk [kWh/m2]</t>
  </si>
  <si>
    <t>Etterisolering yttertak -boligblokk [kWh/m2]</t>
  </si>
  <si>
    <t>Etterisolering kaldtloft - boligblokk [kWh/m2]</t>
  </si>
  <si>
    <t>Utskifting vinduer og dører - boligblokk [kWh/m2]</t>
  </si>
  <si>
    <t>Etterisolering yttervegger - sykehjem [kWh/m2]</t>
  </si>
  <si>
    <t>Etterisolering yttertak -sykehjem [kWh/m2]</t>
  </si>
  <si>
    <t>Etterisolering kaldtloft - sykehjem [kWh/m2]</t>
  </si>
  <si>
    <t>Utskifting vinduer og dører - sykehjem [kWh/m2]</t>
  </si>
  <si>
    <t>Informasjon om øvrige tiltak</t>
  </si>
  <si>
    <t>Kort om forutsetninger for kostnader og energibesparelser finnes i kolonne J og K ut for hvert tiltak.
For ytterligere detaljer kan man se i tiltakets tilhørende arkfaner med underliggende beregninger (skjulte).</t>
  </si>
  <si>
    <t>OBS! Spesifikke tiltakskostnader markert i rødt er ikke fast verdi men varierer som funksjon av input.</t>
  </si>
  <si>
    <t>Spesifikk energibesparelse (kWh/(m3/h))</t>
  </si>
  <si>
    <t>Spesifikk tiltakskostnad (kr/(m3/h))</t>
  </si>
  <si>
    <t>Spesifikk tilskudd (kr/(m3/h))</t>
  </si>
  <si>
    <t>Forutsetninger kostnader</t>
  </si>
  <si>
    <t>Forutsetninger energibesparelse</t>
  </si>
  <si>
    <t>"Røyrleggjararbeid, i alt"</t>
  </si>
  <si>
    <t>Forutsatt tradisjonelt ventilasjonsanlegg med kanaler. En enklere og rimeligere løsning med romventilatorer kan også godkjennes, - kan orienteres om I veileder</t>
  </si>
  <si>
    <t>Utskifting ventilasjonsaggregat, eller forbedring av varmegjenvinning og vifteeffektivitet i eksisterende aggregat</t>
  </si>
  <si>
    <t>Spesifikk energibesparelse (kWh/lm)</t>
  </si>
  <si>
    <t>Spesifikk tiltakskostnad (kr/lm)</t>
  </si>
  <si>
    <t>Spesifikk tilskudd (kr/lm)</t>
  </si>
  <si>
    <t>Antall løpemeter rørisolasjon (lm)</t>
  </si>
  <si>
    <t>Forutsatt usisolerte rør, ikke regnet med fjerning av gammel isolasjon. Forutsatt enkel tilgjengelighet. Antagelse representaive dimensjoner. Regner kostnad isolasjonspute = kostnad 2 lm rør.</t>
  </si>
  <si>
    <t>Regnet med rent varmetap til uoppvarmede rom, dvs at ikke varmetapet kommer bygget tilgode. Antatt deltaT 40gr. Regner energibesparelse 1 komponent = 2lm rør.</t>
  </si>
  <si>
    <t>Spesifikk energibesparelse (kWh/kWp)</t>
  </si>
  <si>
    <t>Spesifikk tiltakskostnad (kr/kWp)</t>
  </si>
  <si>
    <t>Spesifikk tilskudd (kr/kWp)</t>
  </si>
  <si>
    <t>Småhus, boligblokk, sykehjem</t>
  </si>
  <si>
    <t>Ingen indeks for solceller</t>
  </si>
  <si>
    <t>Hvert 2.år grunnet den raske endringen i markedet</t>
  </si>
  <si>
    <t>Erfaringstall Multiconsult for komplett anlegg.</t>
  </si>
  <si>
    <t>Oslo-klima. Øst-vest-anlegg med 10 graders helning. Virkningsgrad 22,10%.</t>
  </si>
  <si>
    <t>Type anlegg</t>
  </si>
  <si>
    <t>Samlet kollektorareal (m2)</t>
  </si>
  <si>
    <t>Kostnadseksempler fra reelle prosjekter. NB! For trykksatte anlegg, som er den vanligste og mest kostbare løsningen.</t>
  </si>
  <si>
    <t>Oslo-klima. Gjennomsnittlig anlegg og temperaturnivå.</t>
  </si>
  <si>
    <t>Spesifikk energibesparelse (kWh/stk)</t>
  </si>
  <si>
    <t>Spesifikk tiltakskostnad (kr/stk)</t>
  </si>
  <si>
    <t>Spesifikk tilskudd (kr/stk)</t>
  </si>
  <si>
    <t>Prisnivå hos forhandlere, inkl. installasjon. Antatt 6-7 kW enhet til småhus, og 4-5 kW enhet til leilighet.</t>
  </si>
  <si>
    <t>Spesifikk energibesparelse (kWh/kW)</t>
  </si>
  <si>
    <t>Spesifikk tiltakskostnad (kr/kW)</t>
  </si>
  <si>
    <t>Spesifikk tilskudd (kr/kW)</t>
  </si>
  <si>
    <t>Avgitt varmeeffekt (kW)</t>
  </si>
  <si>
    <t>Kostnadseksempler fra leverandør + Multiconsults erfaringstall. Spesifikk kostnad kr/kW er satt ut fra ytelse (kW) oppgitt for utetemperatur 7gr og avgivelsestemperatur 45gr. Kostnad kun for anleggskostnader varmepumpe m/ tilhørende utstyr og tilpasninger i eksisterende energisentral. Ikke regnet med kostnader for el.kjel som spisslast, eventuelt kostnad for å bygge en helt ny energisentral.</t>
  </si>
  <si>
    <t>Basert på beregningseksempler med SIMIEN-modeller i Oslo-klima, hvor varmepumpe dekker ca 40% av maks effektbehov og ca 80-85 % av energibehovet</t>
  </si>
  <si>
    <t>Varmepumpe væske - vann</t>
  </si>
  <si>
    <t>Kostnadseksempler fra leverandør + Multiconsults erfaringstall. Spesifikk kostnad kr/kW er satt ut fra ytelse (kW) oppgitt for kildetemperatur 0gr og avgivelsestemperatur 45gr. Kostnad kun for anleggskostnader varmepumpe m/ energibrønner og tilpasninger i eksisterende energisentral. Ikke medregnet kostnader for el.kjel som spisslast, eventuelt kostnad for å bygge en helt ny energisentral.</t>
  </si>
  <si>
    <t>Basert på beregningseksempler med SIMIEN-modeller i Oslo-klima, hvor varmepumpe dekker ca 50% av maks effektbehov og ca 85-90 % av energibehovet</t>
  </si>
  <si>
    <t>Kostnader basert på NVE-rapport "Kostnader i energisektoren"</t>
  </si>
  <si>
    <t>Basert på beregningseksempler med SIMIEN-modeller I Oslo-klima + erfaringsdata fra NVE-rapport</t>
  </si>
  <si>
    <t>Kostnad</t>
  </si>
  <si>
    <t>Etablering balansert ventilasjon - småhus (kr/(m3/h))</t>
  </si>
  <si>
    <t>Etablering balansert ventilasjon - boligblokk (kr/(m3/h))</t>
  </si>
  <si>
    <t>Etablering balansert ventilasjon - sykehjem (kr/(m3/h))</t>
  </si>
  <si>
    <t>Utskifting balansert ventilasjon - småhus (kr/(m3/h))</t>
  </si>
  <si>
    <t>Utskifting balansert ventilasjon - boligblokk (kr/(m3/h))</t>
  </si>
  <si>
    <t>Utskifting balansert ventilasjon - syklehjem (kr/(m3/h))</t>
  </si>
  <si>
    <t>Termisk isolering rør - småhus (kr/lm)</t>
  </si>
  <si>
    <t>Termisk isolering rør - boligblokk (kr/lm)</t>
  </si>
  <si>
    <t>Termisk isolering rør - sykehjem (kr/lm)</t>
  </si>
  <si>
    <t>Varmepumpe luft-luft - småhus (kr pr stk)</t>
  </si>
  <si>
    <t>Varmepumpe luft-luft - boligblokk (kr pr stk)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</si>
</sst>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kr&quot;\ #,##0"/>
    <numFmt numFmtId="165" formatCode="0.0"/>
    <numFmt numFmtId="166" formatCode="_ * #,##0_ ;_ * \-#,##0_ ;_ * &quot;-&quot;??_ ;_ @_ "/>
    <numFmt numFmtId="167" formatCode="#,##0.0"/>
    <numFmt numFmtId="168" formatCode="#,##0.000"/>
    <numFmt numFmtId="169" formatCode="&quot;kr&quot;\ #,##0.00"/>
    <numFmt numFmtId="170" formatCode="#,##0_ ;\-#,##0\ "/>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Aptos Display"/>
      <family val="2"/>
    </font>
    <font>
      <sz val="10"/>
      <color theme="1"/>
      <name val="Aptos Display"/>
      <family val="2"/>
    </font>
    <font>
      <u/>
      <sz val="10"/>
      <color theme="1"/>
      <name val="Aptos Display"/>
      <family val="2"/>
    </font>
    <font>
      <b/>
      <sz val="14"/>
      <color theme="1"/>
      <name val="Calibri"/>
      <family val="2"/>
      <scheme val="minor"/>
    </font>
    <font>
      <vertAlign val="superscript"/>
      <sz val="11"/>
      <color theme="1"/>
      <name val="Calibri"/>
      <family val="2"/>
      <scheme val="minor"/>
    </font>
    <font>
      <u/>
      <sz val="11"/>
      <color theme="10"/>
      <name val="Calibri"/>
      <family val="2"/>
      <scheme val="minor"/>
    </font>
    <font>
      <b/>
      <sz val="10"/>
      <color rgb="FFFF0000"/>
      <name val="Aptos Display"/>
      <family val="2"/>
    </font>
    <font>
      <b/>
      <sz val="11"/>
      <color rgb="FFFF0000"/>
      <name val="Calibri"/>
      <family val="2"/>
      <scheme val="minor"/>
    </font>
    <font>
      <sz val="10"/>
      <color rgb="FFFF0000"/>
      <name val="Aptos Display"/>
      <family val="2"/>
    </font>
    <font>
      <b/>
      <sz val="11"/>
      <name val="Calibri"/>
      <family val="2"/>
      <scheme val="minor"/>
    </font>
    <font>
      <sz val="11"/>
      <name val="Calibri"/>
      <family val="2"/>
      <scheme val="minor"/>
    </font>
    <font>
      <b/>
      <sz val="9"/>
      <color indexed="81"/>
      <name val="Tahoma"/>
      <family val="2"/>
    </font>
    <font>
      <sz val="9"/>
      <color indexed="81"/>
      <name val="Tahoma"/>
      <family val="2"/>
    </font>
    <font>
      <b/>
      <sz val="9"/>
      <color indexed="81"/>
      <name val="Tahoma"/>
      <charset val="1"/>
    </font>
    <font>
      <sz val="9"/>
      <color indexed="81"/>
      <name val="Tahoma"/>
      <charset val="1"/>
    </font>
    <font>
      <sz val="18"/>
      <color theme="1"/>
      <name val="Calibri"/>
      <family val="2"/>
      <scheme val="minor"/>
    </font>
    <font>
      <sz val="12"/>
      <color theme="1"/>
      <name val="Calibri"/>
      <family val="2"/>
      <scheme val="minor"/>
    </font>
    <font>
      <sz val="16"/>
      <color theme="1"/>
      <name val="Calibri"/>
      <family val="2"/>
      <scheme val="minor"/>
    </font>
    <font>
      <b/>
      <vertAlign val="superscript"/>
      <sz val="11"/>
      <color theme="1"/>
      <name val="Calibri"/>
      <family val="2"/>
      <scheme val="minor"/>
    </font>
    <font>
      <b/>
      <vertAlign val="superscript"/>
      <sz val="11"/>
      <name val="Calibri"/>
      <family val="2"/>
      <scheme val="minor"/>
    </font>
    <font>
      <b/>
      <sz val="16"/>
      <color theme="1"/>
      <name val="Calibri"/>
      <family val="2"/>
      <scheme val="minor"/>
    </font>
    <font>
      <sz val="11"/>
      <color rgb="FF000000"/>
      <name val="Calibri"/>
      <family val="2"/>
      <scheme val="minor"/>
    </font>
    <font>
      <i/>
      <sz val="10"/>
      <color theme="1"/>
      <name val="Aptos Display"/>
      <family val="2"/>
    </font>
    <font>
      <u/>
      <sz val="10"/>
      <color theme="10"/>
      <name val="Aptos Display"/>
      <family val="2"/>
    </font>
    <font>
      <b/>
      <sz val="10"/>
      <color theme="0"/>
      <name val="Aptos Display"/>
      <family val="2"/>
    </font>
    <font>
      <sz val="22"/>
      <color theme="1"/>
      <name val="Calibri"/>
      <family val="2"/>
      <scheme val="minor"/>
    </font>
  </fonts>
  <fills count="26">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bgColor indexed="64"/>
      </patternFill>
    </fill>
    <fill>
      <patternFill patternType="solid">
        <fgColor rgb="FFFF0000"/>
        <bgColor indexed="64"/>
      </patternFill>
    </fill>
    <fill>
      <patternFill patternType="solid">
        <fgColor rgb="FF0070C0"/>
        <bgColor indexed="64"/>
      </patternFill>
    </fill>
    <fill>
      <patternFill patternType="solid">
        <fgColor rgb="FFD1E6C4"/>
        <bgColor indexed="64"/>
      </patternFill>
    </fill>
    <fill>
      <patternFill patternType="solid">
        <fgColor rgb="FFBBD9A7"/>
        <bgColor indexed="64"/>
      </patternFill>
    </fill>
    <fill>
      <patternFill patternType="solid">
        <fgColor rgb="FF9AC87A"/>
        <bgColor indexed="64"/>
      </patternFill>
    </fill>
  </fills>
  <borders count="19">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76">
    <xf numFmtId="0" fontId="0" fillId="0" borderId="0" xfId="0"/>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5" fillId="0" borderId="0" xfId="0" applyFont="1" applyAlignment="1">
      <alignment vertical="center"/>
    </xf>
    <xf numFmtId="0" fontId="4" fillId="0" borderId="0" xfId="0" applyFont="1" applyAlignment="1">
      <alignment vertical="center"/>
    </xf>
    <xf numFmtId="2" fontId="3" fillId="4" borderId="5" xfId="0" applyNumberFormat="1" applyFont="1" applyFill="1" applyBorder="1" applyAlignment="1">
      <alignment horizontal="left" vertical="center" wrapText="1"/>
    </xf>
    <xf numFmtId="2" fontId="3" fillId="4" borderId="5" xfId="0" applyNumberFormat="1" applyFont="1" applyFill="1" applyBorder="1" applyAlignment="1">
      <alignment horizontal="center" vertical="center" wrapText="1"/>
    </xf>
    <xf numFmtId="2" fontId="0" fillId="4" borderId="5" xfId="0" applyNumberFormat="1" applyFill="1" applyBorder="1" applyAlignment="1">
      <alignment horizontal="left" vertical="center" wrapText="1"/>
    </xf>
    <xf numFmtId="1" fontId="0" fillId="4" borderId="5" xfId="0" applyNumberFormat="1" applyFill="1" applyBorder="1" applyAlignment="1">
      <alignment horizontal="center" vertical="center" wrapText="1"/>
    </xf>
    <xf numFmtId="3" fontId="0" fillId="4" borderId="5" xfId="0" applyNumberFormat="1" applyFill="1" applyBorder="1" applyAlignment="1">
      <alignment horizontal="center" vertical="center" wrapText="1"/>
    </xf>
    <xf numFmtId="9" fontId="0" fillId="5" borderId="5" xfId="2" applyFont="1" applyFill="1" applyBorder="1" applyAlignment="1">
      <alignment horizontal="center" vertical="center" wrapText="1"/>
    </xf>
    <xf numFmtId="0" fontId="5" fillId="0" borderId="0" xfId="0" quotePrefix="1" applyFont="1" applyAlignment="1">
      <alignment vertical="center"/>
    </xf>
    <xf numFmtId="0" fontId="0" fillId="6" borderId="0" xfId="0" applyFill="1"/>
    <xf numFmtId="0" fontId="5" fillId="0" borderId="0" xfId="0" applyFont="1" applyAlignment="1">
      <alignment vertical="center" wrapText="1"/>
    </xf>
    <xf numFmtId="0" fontId="5" fillId="10" borderId="5" xfId="0" applyFont="1" applyFill="1" applyBorder="1" applyAlignment="1">
      <alignment vertical="center"/>
    </xf>
    <xf numFmtId="0" fontId="5" fillId="10" borderId="5" xfId="0" applyFont="1" applyFill="1" applyBorder="1" applyAlignment="1">
      <alignment horizontal="center" vertical="center"/>
    </xf>
    <xf numFmtId="0" fontId="5" fillId="11" borderId="5" xfId="0" applyFont="1" applyFill="1" applyBorder="1" applyAlignment="1">
      <alignment vertical="center"/>
    </xf>
    <xf numFmtId="164" fontId="5" fillId="11" borderId="5" xfId="0" applyNumberFormat="1" applyFont="1" applyFill="1" applyBorder="1" applyAlignment="1">
      <alignment horizontal="center" vertical="center"/>
    </xf>
    <xf numFmtId="164" fontId="5" fillId="3" borderId="5" xfId="0" applyNumberFormat="1" applyFont="1" applyFill="1" applyBorder="1" applyAlignment="1">
      <alignment horizontal="left" vertical="center"/>
    </xf>
    <xf numFmtId="164" fontId="5" fillId="3" borderId="5" xfId="0" applyNumberFormat="1" applyFont="1" applyFill="1" applyBorder="1" applyAlignment="1">
      <alignment horizontal="center" vertical="center"/>
    </xf>
    <xf numFmtId="164" fontId="5" fillId="12" borderId="5" xfId="0" applyNumberFormat="1" applyFont="1" applyFill="1" applyBorder="1" applyAlignment="1">
      <alignment horizontal="left" vertical="center"/>
    </xf>
    <xf numFmtId="164" fontId="5" fillId="12" borderId="5" xfId="0" applyNumberFormat="1" applyFont="1" applyFill="1" applyBorder="1" applyAlignment="1">
      <alignment horizontal="center" vertical="center"/>
    </xf>
    <xf numFmtId="164" fontId="5" fillId="0" borderId="0" xfId="0" applyNumberFormat="1" applyFont="1" applyAlignment="1">
      <alignment vertical="center"/>
    </xf>
    <xf numFmtId="165" fontId="5" fillId="10" borderId="5" xfId="0" applyNumberFormat="1" applyFont="1" applyFill="1" applyBorder="1" applyAlignment="1">
      <alignment horizontal="center" vertical="center"/>
    </xf>
    <xf numFmtId="165" fontId="5" fillId="11" borderId="5" xfId="0" applyNumberFormat="1" applyFont="1" applyFill="1" applyBorder="1" applyAlignment="1">
      <alignment horizontal="center" vertical="center"/>
    </xf>
    <xf numFmtId="165" fontId="5" fillId="3" borderId="5" xfId="0" applyNumberFormat="1" applyFont="1" applyFill="1" applyBorder="1" applyAlignment="1">
      <alignment horizontal="center" vertical="center"/>
    </xf>
    <xf numFmtId="165" fontId="5" fillId="12" borderId="5" xfId="0" applyNumberFormat="1" applyFont="1" applyFill="1" applyBorder="1" applyAlignment="1">
      <alignment horizontal="center" vertical="center"/>
    </xf>
    <xf numFmtId="0" fontId="10" fillId="0" borderId="0" xfId="0" applyFont="1" applyAlignment="1">
      <alignment vertical="center"/>
    </xf>
    <xf numFmtId="17" fontId="5" fillId="0" borderId="0" xfId="0" quotePrefix="1" applyNumberFormat="1" applyFont="1" applyAlignment="1">
      <alignment vertical="center"/>
    </xf>
    <xf numFmtId="0" fontId="2" fillId="0" borderId="0" xfId="0" applyFont="1"/>
    <xf numFmtId="2" fontId="11" fillId="4" borderId="5" xfId="0" applyNumberFormat="1"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0" fontId="12" fillId="0" borderId="0" xfId="0" applyFont="1" applyAlignment="1">
      <alignment vertical="center"/>
    </xf>
    <xf numFmtId="2" fontId="13" fillId="4" borderId="5" xfId="0" applyNumberFormat="1" applyFont="1" applyFill="1" applyBorder="1" applyAlignment="1">
      <alignment horizontal="left" vertical="center" wrapText="1"/>
    </xf>
    <xf numFmtId="1" fontId="14" fillId="4" borderId="5" xfId="0" applyNumberFormat="1" applyFont="1" applyFill="1" applyBorder="1" applyAlignment="1">
      <alignment horizontal="center" vertical="center" wrapText="1"/>
    </xf>
    <xf numFmtId="0" fontId="19" fillId="0" borderId="0" xfId="0" applyFont="1"/>
    <xf numFmtId="0" fontId="19" fillId="0" borderId="0" xfId="0" applyFont="1" applyAlignment="1">
      <alignment horizontal="right"/>
    </xf>
    <xf numFmtId="166" fontId="19" fillId="0" borderId="0" xfId="1" applyNumberFormat="1" applyFont="1" applyAlignment="1">
      <alignment horizontal="right"/>
    </xf>
    <xf numFmtId="0" fontId="20" fillId="0" borderId="0" xfId="0" applyFont="1"/>
    <xf numFmtId="0" fontId="20" fillId="0" borderId="0" xfId="0" applyFont="1" applyAlignment="1">
      <alignment horizontal="right"/>
    </xf>
    <xf numFmtId="166" fontId="20" fillId="0" borderId="0" xfId="1" applyNumberFormat="1" applyFont="1" applyAlignment="1">
      <alignment horizontal="right"/>
    </xf>
    <xf numFmtId="0" fontId="0" fillId="0" borderId="0" xfId="0" applyAlignment="1">
      <alignment horizontal="right"/>
    </xf>
    <xf numFmtId="166" fontId="0" fillId="0" borderId="0" xfId="1" applyNumberFormat="1" applyFont="1" applyAlignment="1">
      <alignment horizontal="right"/>
    </xf>
    <xf numFmtId="2" fontId="3" fillId="4" borderId="0" xfId="0" applyNumberFormat="1" applyFont="1" applyFill="1" applyAlignment="1">
      <alignment horizontal="center" vertical="center" wrapText="1"/>
    </xf>
    <xf numFmtId="2" fontId="13" fillId="4" borderId="0" xfId="0" applyNumberFormat="1" applyFont="1" applyFill="1" applyAlignment="1">
      <alignment horizontal="center" vertical="center" wrapText="1"/>
    </xf>
    <xf numFmtId="166" fontId="0" fillId="0" borderId="0" xfId="0" applyNumberFormat="1"/>
    <xf numFmtId="2" fontId="3" fillId="4" borderId="0" xfId="0" applyNumberFormat="1" applyFont="1" applyFill="1" applyAlignment="1">
      <alignment horizontal="center" vertical="center" shrinkToFit="1"/>
    </xf>
    <xf numFmtId="0" fontId="0" fillId="0" borderId="0" xfId="0" applyAlignment="1">
      <alignment shrinkToFit="1"/>
    </xf>
    <xf numFmtId="0" fontId="20" fillId="0" borderId="0" xfId="0" applyFont="1" applyAlignment="1">
      <alignment horizontal="left" indent="3"/>
    </xf>
    <xf numFmtId="0" fontId="0" fillId="0" borderId="0" xfId="0" applyAlignment="1">
      <alignment horizontal="left" indent="3"/>
    </xf>
    <xf numFmtId="0" fontId="5" fillId="10" borderId="5" xfId="0" applyFont="1" applyFill="1" applyBorder="1" applyAlignment="1">
      <alignment vertical="center" wrapText="1"/>
    </xf>
    <xf numFmtId="0" fontId="5" fillId="10" borderId="5" xfId="0" applyFont="1" applyFill="1" applyBorder="1" applyAlignment="1">
      <alignment horizontal="center" vertical="center" wrapText="1"/>
    </xf>
    <xf numFmtId="0" fontId="5" fillId="0" borderId="5" xfId="0" applyFont="1" applyBorder="1" applyAlignment="1">
      <alignment vertical="center" wrapText="1"/>
    </xf>
    <xf numFmtId="0" fontId="27" fillId="0" borderId="5" xfId="3" applyFont="1" applyBorder="1" applyAlignment="1">
      <alignment vertical="center" wrapText="1"/>
    </xf>
    <xf numFmtId="0" fontId="28" fillId="20" borderId="5" xfId="0" applyFont="1" applyFill="1" applyBorder="1" applyAlignment="1">
      <alignment horizontal="left" vertical="center" wrapText="1"/>
    </xf>
    <xf numFmtId="167" fontId="28" fillId="20" borderId="5" xfId="0" applyNumberFormat="1" applyFont="1" applyFill="1" applyBorder="1" applyAlignment="1">
      <alignment horizontal="center" vertical="center" wrapText="1"/>
    </xf>
    <xf numFmtId="167" fontId="5" fillId="0" borderId="5" xfId="0" applyNumberFormat="1" applyFont="1" applyBorder="1" applyAlignment="1">
      <alignment horizontal="center" vertical="center" wrapText="1"/>
    </xf>
    <xf numFmtId="0" fontId="5" fillId="5" borderId="5" xfId="0" applyFont="1" applyFill="1" applyBorder="1" applyAlignment="1">
      <alignment vertical="center" wrapText="1"/>
    </xf>
    <xf numFmtId="167" fontId="5" fillId="5" borderId="5" xfId="0" applyNumberFormat="1" applyFont="1" applyFill="1" applyBorder="1" applyAlignment="1">
      <alignment horizontal="center" vertical="center" wrapText="1"/>
    </xf>
    <xf numFmtId="167" fontId="5" fillId="5" borderId="5" xfId="0" quotePrefix="1" applyNumberFormat="1" applyFont="1" applyFill="1" applyBorder="1" applyAlignment="1">
      <alignment horizontal="center" vertical="center" wrapText="1"/>
    </xf>
    <xf numFmtId="168" fontId="28" fillId="20" borderId="5" xfId="0" applyNumberFormat="1" applyFont="1" applyFill="1" applyBorder="1" applyAlignment="1">
      <alignment horizontal="center" vertical="center" wrapText="1"/>
    </xf>
    <xf numFmtId="0" fontId="5" fillId="21" borderId="0" xfId="0" applyFont="1" applyFill="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3" fillId="4" borderId="0" xfId="0" applyFont="1" applyFill="1" applyAlignment="1">
      <alignment horizontal="right" vertical="center"/>
    </xf>
    <xf numFmtId="166" fontId="3" fillId="4" borderId="12" xfId="1" applyNumberFormat="1" applyFont="1" applyFill="1" applyBorder="1" applyAlignment="1">
      <alignment horizontal="right" vertical="center"/>
    </xf>
    <xf numFmtId="0" fontId="0" fillId="4" borderId="11" xfId="0" applyFill="1" applyBorder="1" applyAlignment="1">
      <alignment horizontal="left" vertical="center"/>
    </xf>
    <xf numFmtId="166" fontId="0" fillId="4" borderId="0" xfId="1" applyNumberFormat="1" applyFont="1" applyFill="1" applyBorder="1" applyAlignment="1">
      <alignment horizontal="right" vertical="center"/>
    </xf>
    <xf numFmtId="166" fontId="0" fillId="4" borderId="12" xfId="1" applyNumberFormat="1" applyFont="1" applyFill="1" applyBorder="1" applyAlignment="1">
      <alignment horizontal="right" vertical="center"/>
    </xf>
    <xf numFmtId="0" fontId="0" fillId="4" borderId="13" xfId="0" applyFill="1" applyBorder="1" applyAlignment="1">
      <alignment horizontal="left" vertical="center"/>
    </xf>
    <xf numFmtId="0" fontId="21" fillId="12" borderId="8" xfId="0" applyFont="1" applyFill="1" applyBorder="1" applyAlignment="1">
      <alignment vertical="center"/>
    </xf>
    <xf numFmtId="0" fontId="0" fillId="12" borderId="8" xfId="0" applyFill="1" applyBorder="1" applyAlignment="1">
      <alignment horizontal="right" vertical="center"/>
    </xf>
    <xf numFmtId="0" fontId="0" fillId="12" borderId="10" xfId="0" applyFill="1" applyBorder="1" applyAlignment="1">
      <alignment horizontal="right" vertical="center"/>
    </xf>
    <xf numFmtId="0" fontId="7" fillId="7" borderId="8"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0" fillId="15" borderId="8" xfId="0" applyFill="1" applyBorder="1" applyAlignment="1">
      <alignment vertical="center"/>
    </xf>
    <xf numFmtId="0" fontId="0" fillId="15" borderId="8" xfId="0" applyFill="1" applyBorder="1" applyAlignment="1">
      <alignment horizontal="right" vertical="center"/>
    </xf>
    <xf numFmtId="0" fontId="0" fillId="15" borderId="10" xfId="0" applyFill="1" applyBorder="1" applyAlignment="1">
      <alignment horizontal="right" vertical="center"/>
    </xf>
    <xf numFmtId="0" fontId="0" fillId="16" borderId="8" xfId="0" applyFill="1" applyBorder="1" applyAlignment="1">
      <alignment vertical="center"/>
    </xf>
    <xf numFmtId="0" fontId="0" fillId="16" borderId="8" xfId="0" applyFill="1" applyBorder="1" applyAlignment="1">
      <alignment horizontal="right" vertical="center"/>
    </xf>
    <xf numFmtId="0" fontId="0" fillId="16" borderId="10" xfId="0" applyFill="1" applyBorder="1" applyAlignment="1">
      <alignment horizontal="right" vertical="center"/>
    </xf>
    <xf numFmtId="0" fontId="21" fillId="11" borderId="8" xfId="0" applyFont="1" applyFill="1" applyBorder="1" applyAlignment="1">
      <alignment vertical="center"/>
    </xf>
    <xf numFmtId="0" fontId="0" fillId="11" borderId="8" xfId="0" applyFill="1" applyBorder="1" applyAlignment="1">
      <alignment horizontal="right" vertical="center"/>
    </xf>
    <xf numFmtId="0" fontId="0" fillId="11" borderId="10" xfId="0" applyFill="1" applyBorder="1" applyAlignment="1">
      <alignment horizontal="right" vertical="center"/>
    </xf>
    <xf numFmtId="166" fontId="3" fillId="4" borderId="12" xfId="1" applyNumberFormat="1" applyFont="1" applyFill="1" applyBorder="1" applyAlignment="1">
      <alignment horizontal="right" vertical="center" shrinkToFit="1"/>
    </xf>
    <xf numFmtId="0" fontId="24" fillId="10" borderId="8" xfId="0" applyFont="1" applyFill="1" applyBorder="1" applyAlignment="1">
      <alignment vertical="center"/>
    </xf>
    <xf numFmtId="0" fontId="24" fillId="10" borderId="8" xfId="0" applyFont="1" applyFill="1" applyBorder="1" applyAlignment="1">
      <alignment horizontal="right" vertical="center"/>
    </xf>
    <xf numFmtId="0" fontId="24" fillId="10" borderId="15" xfId="0" applyFont="1" applyFill="1" applyBorder="1" applyAlignment="1">
      <alignment horizontal="right" vertical="center"/>
    </xf>
    <xf numFmtId="0" fontId="0" fillId="4" borderId="0" xfId="0" applyFill="1" applyAlignment="1">
      <alignment vertical="center"/>
    </xf>
    <xf numFmtId="166" fontId="3" fillId="4" borderId="16" xfId="1" applyNumberFormat="1" applyFont="1" applyFill="1" applyBorder="1" applyAlignment="1">
      <alignment horizontal="right" vertical="center"/>
    </xf>
    <xf numFmtId="0" fontId="0" fillId="4" borderId="14" xfId="0" applyFill="1" applyBorder="1" applyAlignment="1">
      <alignment vertical="center"/>
    </xf>
    <xf numFmtId="166" fontId="7" fillId="4" borderId="14" xfId="0" applyNumberFormat="1" applyFont="1" applyFill="1" applyBorder="1" applyAlignment="1">
      <alignment horizontal="right" vertical="center"/>
    </xf>
    <xf numFmtId="166" fontId="7" fillId="4" borderId="17" xfId="0" applyNumberFormat="1" applyFont="1" applyFill="1" applyBorder="1" applyAlignment="1">
      <alignment horizontal="right" vertical="center"/>
    </xf>
    <xf numFmtId="0" fontId="13" fillId="4" borderId="0" xfId="0" applyFont="1" applyFill="1" applyAlignment="1">
      <alignment horizontal="right" vertical="center"/>
    </xf>
    <xf numFmtId="0" fontId="0" fillId="17" borderId="8" xfId="0" applyFill="1" applyBorder="1" applyAlignment="1">
      <alignment vertical="center"/>
    </xf>
    <xf numFmtId="0" fontId="0" fillId="17" borderId="8" xfId="0" applyFill="1" applyBorder="1" applyAlignment="1">
      <alignment horizontal="right" vertical="center"/>
    </xf>
    <xf numFmtId="0" fontId="0" fillId="17" borderId="10" xfId="0" applyFill="1" applyBorder="1" applyAlignment="1">
      <alignment horizontal="right" vertical="center"/>
    </xf>
    <xf numFmtId="0" fontId="21" fillId="18" borderId="8" xfId="0" applyFont="1" applyFill="1" applyBorder="1" applyAlignment="1">
      <alignment vertical="center"/>
    </xf>
    <xf numFmtId="0" fontId="0" fillId="18" borderId="8" xfId="0" applyFill="1" applyBorder="1" applyAlignment="1">
      <alignment horizontal="right" vertical="center"/>
    </xf>
    <xf numFmtId="0" fontId="0" fillId="18" borderId="10" xfId="0" applyFill="1" applyBorder="1" applyAlignment="1">
      <alignment horizontal="right" vertical="center"/>
    </xf>
    <xf numFmtId="0" fontId="21" fillId="19" borderId="8" xfId="0" applyFont="1" applyFill="1" applyBorder="1" applyAlignment="1">
      <alignment vertical="center"/>
    </xf>
    <xf numFmtId="0" fontId="0" fillId="19" borderId="8" xfId="0" applyFill="1" applyBorder="1" applyAlignment="1">
      <alignment horizontal="right" vertical="center"/>
    </xf>
    <xf numFmtId="0" fontId="0" fillId="19" borderId="10" xfId="0" applyFill="1" applyBorder="1" applyAlignment="1">
      <alignment horizontal="right" vertical="center"/>
    </xf>
    <xf numFmtId="0" fontId="21" fillId="23" borderId="8" xfId="0" applyFont="1" applyFill="1" applyBorder="1" applyAlignment="1">
      <alignment vertical="center"/>
    </xf>
    <xf numFmtId="0" fontId="0" fillId="23" borderId="8" xfId="0" applyFill="1" applyBorder="1" applyAlignment="1">
      <alignment horizontal="right" vertical="center"/>
    </xf>
    <xf numFmtId="0" fontId="0" fillId="23" borderId="10" xfId="0" applyFill="1" applyBorder="1" applyAlignment="1">
      <alignment horizontal="right" vertical="center"/>
    </xf>
    <xf numFmtId="0" fontId="21" fillId="24" borderId="8" xfId="0" applyFont="1" applyFill="1" applyBorder="1" applyAlignment="1">
      <alignment vertical="center"/>
    </xf>
    <xf numFmtId="0" fontId="0" fillId="24" borderId="8" xfId="0" applyFill="1" applyBorder="1" applyAlignment="1">
      <alignment horizontal="right" vertical="center"/>
    </xf>
    <xf numFmtId="0" fontId="0" fillId="24" borderId="10" xfId="0" applyFill="1" applyBorder="1" applyAlignment="1">
      <alignment horizontal="right" vertical="center"/>
    </xf>
    <xf numFmtId="0" fontId="7" fillId="25" borderId="9" xfId="0" applyFont="1" applyFill="1" applyBorder="1" applyAlignment="1">
      <alignment horizontal="left" indent="3"/>
    </xf>
    <xf numFmtId="0" fontId="21" fillId="25" borderId="8" xfId="0" applyFont="1" applyFill="1" applyBorder="1"/>
    <xf numFmtId="0" fontId="0" fillId="25" borderId="8" xfId="0" applyFill="1" applyBorder="1" applyAlignment="1">
      <alignment horizontal="right"/>
    </xf>
    <xf numFmtId="0" fontId="0" fillId="25" borderId="10" xfId="0" applyFill="1" applyBorder="1" applyAlignment="1">
      <alignment horizontal="right"/>
    </xf>
    <xf numFmtId="0" fontId="3" fillId="4" borderId="11" xfId="0" applyFont="1" applyFill="1" applyBorder="1" applyAlignment="1">
      <alignment horizontal="left" vertical="center" indent="3"/>
    </xf>
    <xf numFmtId="0" fontId="0" fillId="4" borderId="11" xfId="0" applyFill="1" applyBorder="1" applyAlignment="1">
      <alignment horizontal="left" vertical="center" indent="3"/>
    </xf>
    <xf numFmtId="0" fontId="7" fillId="24" borderId="9" xfId="0" applyFont="1" applyFill="1" applyBorder="1" applyAlignment="1">
      <alignment horizontal="left" vertical="center" indent="3"/>
    </xf>
    <xf numFmtId="0" fontId="0" fillId="4" borderId="13" xfId="0" applyFill="1" applyBorder="1" applyAlignment="1">
      <alignment horizontal="left" vertical="center" indent="3"/>
    </xf>
    <xf numFmtId="0" fontId="7" fillId="23" borderId="9" xfId="0" applyFont="1" applyFill="1" applyBorder="1" applyAlignment="1">
      <alignment horizontal="left" vertical="center" indent="3"/>
    </xf>
    <xf numFmtId="0" fontId="7" fillId="12" borderId="9" xfId="0" applyFont="1" applyFill="1" applyBorder="1" applyAlignment="1">
      <alignment horizontal="left" vertical="center" indent="3"/>
    </xf>
    <xf numFmtId="0" fontId="7" fillId="7" borderId="9" xfId="0" applyFont="1" applyFill="1" applyBorder="1" applyAlignment="1">
      <alignment horizontal="left" vertical="center" indent="3"/>
    </xf>
    <xf numFmtId="0" fontId="7" fillId="3" borderId="9" xfId="0" applyFont="1" applyFill="1" applyBorder="1" applyAlignment="1">
      <alignment horizontal="left" vertical="center" indent="3"/>
    </xf>
    <xf numFmtId="0" fontId="7" fillId="15" borderId="9" xfId="0" applyFont="1" applyFill="1" applyBorder="1" applyAlignment="1">
      <alignment horizontal="left" vertical="center" indent="3"/>
    </xf>
    <xf numFmtId="0" fontId="7" fillId="16" borderId="9" xfId="0" applyFont="1" applyFill="1" applyBorder="1" applyAlignment="1">
      <alignment horizontal="left" vertical="center" indent="3"/>
    </xf>
    <xf numFmtId="0" fontId="7" fillId="11" borderId="9" xfId="0" applyFont="1" applyFill="1" applyBorder="1" applyAlignment="1">
      <alignment horizontal="left" vertical="center" indent="3"/>
    </xf>
    <xf numFmtId="0" fontId="7" fillId="17" borderId="9" xfId="0" applyFont="1" applyFill="1" applyBorder="1" applyAlignment="1">
      <alignment horizontal="left" vertical="center" indent="3"/>
    </xf>
    <xf numFmtId="0" fontId="7" fillId="18" borderId="9" xfId="0" applyFont="1" applyFill="1" applyBorder="1" applyAlignment="1">
      <alignment horizontal="left" vertical="center" indent="3"/>
    </xf>
    <xf numFmtId="0" fontId="7" fillId="19" borderId="9" xfId="0" applyFont="1" applyFill="1" applyBorder="1" applyAlignment="1">
      <alignment horizontal="left" vertical="center" indent="3"/>
    </xf>
    <xf numFmtId="0" fontId="7" fillId="10" borderId="9" xfId="0" applyFont="1" applyFill="1" applyBorder="1" applyAlignment="1">
      <alignment horizontal="left" vertical="center" indent="3"/>
    </xf>
    <xf numFmtId="0" fontId="7" fillId="8" borderId="9" xfId="0" applyFont="1" applyFill="1" applyBorder="1" applyAlignment="1">
      <alignment horizontal="left" vertical="center" indent="3"/>
    </xf>
    <xf numFmtId="0" fontId="7" fillId="8" borderId="8" xfId="0" applyFont="1" applyFill="1" applyBorder="1" applyAlignment="1">
      <alignment horizontal="left" vertical="center" wrapText="1"/>
    </xf>
    <xf numFmtId="0" fontId="7" fillId="8" borderId="10" xfId="0" applyFont="1" applyFill="1" applyBorder="1" applyAlignment="1">
      <alignment horizontal="left" vertical="center" wrapText="1"/>
    </xf>
    <xf numFmtId="169" fontId="5" fillId="11" borderId="5" xfId="0" applyNumberFormat="1" applyFont="1" applyFill="1" applyBorder="1" applyAlignment="1">
      <alignment horizontal="center" vertical="center"/>
    </xf>
    <xf numFmtId="2" fontId="25" fillId="0" borderId="0" xfId="0" applyNumberFormat="1" applyFont="1"/>
    <xf numFmtId="2" fontId="5" fillId="0" borderId="0" xfId="0" applyNumberFormat="1" applyFont="1" applyAlignment="1">
      <alignment vertical="center"/>
    </xf>
    <xf numFmtId="170" fontId="0" fillId="4" borderId="0" xfId="1" applyNumberFormat="1" applyFont="1" applyFill="1" applyBorder="1" applyAlignment="1">
      <alignment horizontal="right" vertical="center"/>
    </xf>
    <xf numFmtId="0" fontId="0" fillId="0" borderId="0" xfId="0" applyAlignment="1">
      <alignment horizontal="left" vertical="top" indent="3"/>
    </xf>
    <xf numFmtId="0" fontId="29" fillId="0" borderId="0" xfId="0" applyFont="1" applyAlignment="1">
      <alignment horizontal="left" indent="3"/>
    </xf>
    <xf numFmtId="0" fontId="14" fillId="0" borderId="0" xfId="0" applyFont="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5" fillId="3" borderId="1" xfId="0" applyFont="1" applyFill="1" applyBorder="1" applyAlignment="1">
      <alignment horizontal="left" vertical="top" wrapText="1"/>
    </xf>
    <xf numFmtId="0" fontId="5" fillId="3" borderId="0" xfId="0" applyFont="1" applyFill="1" applyAlignment="1">
      <alignment horizontal="left" vertical="top"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7" fillId="9" borderId="2" xfId="0" applyFont="1" applyFill="1" applyBorder="1" applyAlignment="1">
      <alignment horizontal="left"/>
    </xf>
    <xf numFmtId="0" fontId="7" fillId="9" borderId="3" xfId="0" applyFont="1" applyFill="1" applyBorder="1" applyAlignment="1">
      <alignment horizontal="left"/>
    </xf>
    <xf numFmtId="0" fontId="7" fillId="9" borderId="4" xfId="0" applyFont="1" applyFill="1" applyBorder="1" applyAlignment="1">
      <alignment horizontal="left"/>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7" fillId="3" borderId="2" xfId="0" applyFont="1" applyFill="1" applyBorder="1" applyAlignment="1">
      <alignment horizontal="left"/>
    </xf>
    <xf numFmtId="0" fontId="7" fillId="3" borderId="3" xfId="0" applyFont="1" applyFill="1" applyBorder="1" applyAlignment="1">
      <alignment horizontal="left"/>
    </xf>
    <xf numFmtId="0" fontId="7" fillId="3" borderId="4" xfId="0" applyFont="1" applyFill="1" applyBorder="1" applyAlignment="1">
      <alignment horizontal="left"/>
    </xf>
    <xf numFmtId="0" fontId="7" fillId="7" borderId="2" xfId="0" applyFont="1" applyFill="1" applyBorder="1" applyAlignment="1">
      <alignment horizontal="left"/>
    </xf>
    <xf numFmtId="0" fontId="7" fillId="7" borderId="3" xfId="0" applyFont="1" applyFill="1" applyBorder="1" applyAlignment="1">
      <alignment horizontal="left"/>
    </xf>
    <xf numFmtId="0" fontId="7" fillId="7" borderId="4" xfId="0" applyFont="1" applyFill="1" applyBorder="1" applyAlignment="1">
      <alignment horizontal="left"/>
    </xf>
    <xf numFmtId="0" fontId="7" fillId="8" borderId="2" xfId="0" applyFont="1" applyFill="1" applyBorder="1" applyAlignment="1">
      <alignment horizontal="left"/>
    </xf>
    <xf numFmtId="0" fontId="7" fillId="8" borderId="3" xfId="0" applyFont="1" applyFill="1" applyBorder="1" applyAlignment="1">
      <alignment horizontal="left"/>
    </xf>
    <xf numFmtId="0" fontId="7" fillId="8" borderId="4" xfId="0" applyFont="1" applyFill="1" applyBorder="1" applyAlignment="1">
      <alignment horizontal="left"/>
    </xf>
    <xf numFmtId="0" fontId="5" fillId="22" borderId="7" xfId="0" applyFont="1" applyFill="1" applyBorder="1" applyAlignment="1">
      <alignment vertical="center"/>
    </xf>
    <xf numFmtId="0" fontId="5" fillId="22" borderId="18" xfId="0" applyFont="1" applyFill="1" applyBorder="1" applyAlignment="1">
      <alignment vertical="center"/>
    </xf>
    <xf numFmtId="0" fontId="7" fillId="16" borderId="8" xfId="0" applyFont="1" applyFill="1" applyBorder="1" applyAlignment="1">
      <alignment horizontal="left"/>
    </xf>
    <xf numFmtId="0" fontId="7" fillId="11" borderId="8" xfId="0" applyFont="1" applyFill="1" applyBorder="1" applyAlignment="1">
      <alignment horizontal="left"/>
    </xf>
    <xf numFmtId="0" fontId="7" fillId="17" borderId="8" xfId="0" applyFont="1" applyFill="1" applyBorder="1" applyAlignment="1">
      <alignment horizontal="left"/>
    </xf>
    <xf numFmtId="0" fontId="7" fillId="18" borderId="8" xfId="0" applyFont="1" applyFill="1" applyBorder="1" applyAlignment="1">
      <alignment horizontal="left"/>
    </xf>
    <xf numFmtId="0" fontId="7" fillId="19" borderId="8" xfId="0" applyFont="1" applyFill="1" applyBorder="1" applyAlignment="1">
      <alignment horizontal="left"/>
    </xf>
    <xf numFmtId="0" fontId="7" fillId="15" borderId="8" xfId="0" applyFont="1" applyFill="1" applyBorder="1" applyAlignment="1">
      <alignment horizontal="left"/>
    </xf>
    <xf numFmtId="0" fontId="7" fillId="12" borderId="2" xfId="0" applyFont="1" applyFill="1" applyBorder="1" applyAlignment="1">
      <alignment horizontal="left"/>
    </xf>
    <xf numFmtId="0" fontId="7" fillId="12" borderId="3" xfId="0" applyFont="1" applyFill="1" applyBorder="1" applyAlignment="1">
      <alignment horizontal="left"/>
    </xf>
    <xf numFmtId="0" fontId="7" fillId="12" borderId="4" xfId="0" applyFont="1" applyFill="1" applyBorder="1" applyAlignment="1">
      <alignment horizontal="left"/>
    </xf>
    <xf numFmtId="0" fontId="7" fillId="13" borderId="2" xfId="0" applyFont="1" applyFill="1" applyBorder="1" applyAlignment="1">
      <alignment horizontal="left"/>
    </xf>
    <xf numFmtId="0" fontId="7" fillId="13" borderId="3" xfId="0" applyFont="1" applyFill="1" applyBorder="1" applyAlignment="1">
      <alignment horizontal="left"/>
    </xf>
    <xf numFmtId="0" fontId="7" fillId="13" borderId="4" xfId="0" applyFont="1" applyFill="1" applyBorder="1" applyAlignment="1">
      <alignment horizontal="left"/>
    </xf>
    <xf numFmtId="0" fontId="7" fillId="14" borderId="2" xfId="0" applyFont="1" applyFill="1" applyBorder="1" applyAlignment="1">
      <alignment horizontal="left"/>
    </xf>
    <xf numFmtId="0" fontId="7" fillId="14" borderId="3" xfId="0" applyFont="1" applyFill="1" applyBorder="1" applyAlignment="1">
      <alignment horizontal="left"/>
    </xf>
    <xf numFmtId="0" fontId="7" fillId="14" borderId="4" xfId="0" applyFont="1" applyFill="1" applyBorder="1" applyAlignment="1">
      <alignment horizontal="left"/>
    </xf>
  </cellXfs>
  <cellStyles count="4">
    <cellStyle name="Hyperkobling" xfId="3" builtinId="8"/>
    <cellStyle name="Komma" xfId="1" builtinId="3"/>
    <cellStyle name="Normal" xfId="0" builtinId="0"/>
    <cellStyle name="Prosent" xfId="2" builtinId="5"/>
  </cellStyles>
  <dxfs count="0"/>
  <tableStyles count="0" defaultTableStyle="TableStyleMedium2" defaultPivotStyle="PivotStyleLight16"/>
  <colors>
    <mruColors>
      <color rgb="FFB7DEE8"/>
      <color rgb="FF9AC87A"/>
      <color rgb="FFBBD9A7"/>
      <color rgb="FFD1E6C4"/>
      <color rgb="FFCCFFCC"/>
      <color rgb="FFD2E6C4"/>
      <color rgb="FFBBDAA6"/>
      <color rgb="FFB0D498"/>
      <color rgb="FFFFFF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15905</xdr:colOff>
      <xdr:row>23</xdr:row>
      <xdr:rowOff>23853</xdr:rowOff>
    </xdr:from>
    <xdr:to>
      <xdr:col>3</xdr:col>
      <xdr:colOff>12769</xdr:colOff>
      <xdr:row>43</xdr:row>
      <xdr:rowOff>182881</xdr:rowOff>
    </xdr:to>
    <xdr:pic>
      <xdr:nvPicPr>
        <xdr:cNvPr id="2" name="Picture 3">
          <a:extLst>
            <a:ext uri="{FF2B5EF4-FFF2-40B4-BE49-F238E27FC236}">
              <a16:creationId xmlns:a16="http://schemas.microsoft.com/office/drawing/2014/main" id="{460BB28F-6FD7-44FB-B247-0D26A4893C1C}"/>
            </a:ext>
          </a:extLst>
        </xdr:cNvPr>
        <xdr:cNvPicPr>
          <a:picLocks noChangeAspect="1"/>
        </xdr:cNvPicPr>
      </xdr:nvPicPr>
      <xdr:blipFill>
        <a:blip xmlns:r="http://schemas.openxmlformats.org/officeDocument/2006/relationships" r:embed="rId1"/>
        <a:stretch>
          <a:fillRect/>
        </a:stretch>
      </xdr:blipFill>
      <xdr:spPr>
        <a:xfrm>
          <a:off x="15905" y="5272128"/>
          <a:ext cx="7588289" cy="3969028"/>
        </a:xfrm>
        <a:prstGeom prst="rect">
          <a:avLst/>
        </a:prstGeom>
        <a:ln>
          <a:solidFill>
            <a:sysClr val="windowText" lastClr="000000"/>
          </a:solidFill>
        </a:ln>
      </xdr:spPr>
    </xdr:pic>
    <xdr:clientData/>
  </xdr:twoCellAnchor>
  <xdr:twoCellAnchor editAs="oneCell">
    <xdr:from>
      <xdr:col>0</xdr:col>
      <xdr:colOff>15904</xdr:colOff>
      <xdr:row>45</xdr:row>
      <xdr:rowOff>13811</xdr:rowOff>
    </xdr:from>
    <xdr:to>
      <xdr:col>2</xdr:col>
      <xdr:colOff>2615667</xdr:colOff>
      <xdr:row>66</xdr:row>
      <xdr:rowOff>7951</xdr:rowOff>
    </xdr:to>
    <xdr:pic>
      <xdr:nvPicPr>
        <xdr:cNvPr id="3" name="Picture 4">
          <a:extLst>
            <a:ext uri="{FF2B5EF4-FFF2-40B4-BE49-F238E27FC236}">
              <a16:creationId xmlns:a16="http://schemas.microsoft.com/office/drawing/2014/main" id="{DBEA5B7E-9710-4A70-BA86-E909AF39AA73}"/>
            </a:ext>
          </a:extLst>
        </xdr:cNvPr>
        <xdr:cNvPicPr>
          <a:picLocks noChangeAspect="1"/>
        </xdr:cNvPicPr>
      </xdr:nvPicPr>
      <xdr:blipFill>
        <a:blip xmlns:r="http://schemas.openxmlformats.org/officeDocument/2006/relationships" r:embed="rId2"/>
        <a:stretch>
          <a:fillRect/>
        </a:stretch>
      </xdr:blipFill>
      <xdr:spPr>
        <a:xfrm>
          <a:off x="15904" y="9453086"/>
          <a:ext cx="7571813" cy="3994640"/>
        </a:xfrm>
        <a:prstGeom prst="rect">
          <a:avLst/>
        </a:prstGeom>
        <a:ln>
          <a:solidFill>
            <a:sysClr val="windowText" lastClr="000000"/>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88DD660A-A5C9-4BAA-A9E2-B2CACCF1FFD5}"/>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sb.no/statbank/table/08653" TargetMode="External"/><Relationship Id="rId1" Type="http://schemas.openxmlformats.org/officeDocument/2006/relationships/hyperlink" Target="https://www.ssb.no/statbank/table/0865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24A3-D567-4F58-8080-04116A2EAE85}">
  <sheetPr>
    <pageSetUpPr autoPageBreaks="0"/>
  </sheetPr>
  <dimension ref="A1:F60"/>
  <sheetViews>
    <sheetView showGridLines="0" showRowColHeaders="0" tabSelected="1" showRuler="0" zoomScale="85" zoomScaleNormal="85" zoomScaleSheetLayoutView="90" workbookViewId="0">
      <selection activeCell="B6" sqref="B6"/>
      <extLst>
        <ext xmlns:xlsdti="http://schemas.microsoft.com/office/spreadsheetml/2023/showDataTypeIcons" uri="{77bfe23e-c014-4d31-8a63-9c772dbf06b6}">
          <xlsdti:showDataTypeIcons visible="0"/>
        </ext>
      </extLst>
    </sheetView>
  </sheetViews>
  <sheetFormatPr baseColWidth="10" defaultColWidth="11.453125" defaultRowHeight="21" customHeight="1" x14ac:dyDescent="0.35"/>
  <cols>
    <col min="1" max="1" width="36.54296875" style="49" customWidth="1"/>
    <col min="2" max="2" width="36.1796875" customWidth="1"/>
    <col min="3" max="3" width="29.81640625" style="41" customWidth="1"/>
    <col min="4" max="4" width="29" style="42" customWidth="1"/>
  </cols>
  <sheetData>
    <row r="1" spans="1:6" s="35" customFormat="1" ht="34.5" customHeight="1" x14ac:dyDescent="0.65">
      <c r="A1" s="138" t="s">
        <v>0</v>
      </c>
      <c r="C1" s="36"/>
      <c r="D1" s="37"/>
    </row>
    <row r="2" spans="1:6" s="38" customFormat="1" ht="21" customHeight="1" x14ac:dyDescent="0.35">
      <c r="A2" s="48" t="s">
        <v>1</v>
      </c>
      <c r="C2" s="39"/>
      <c r="D2" s="40"/>
    </row>
    <row r="3" spans="1:6" ht="21" customHeight="1" thickBot="1" x14ac:dyDescent="0.4">
      <c r="A3" s="137" t="s">
        <v>2</v>
      </c>
    </row>
    <row r="4" spans="1:6" ht="21" customHeight="1" x14ac:dyDescent="0.5">
      <c r="A4" s="111" t="s">
        <v>3</v>
      </c>
      <c r="B4" s="112"/>
      <c r="C4" s="113"/>
      <c r="D4" s="114"/>
      <c r="F4" s="29"/>
    </row>
    <row r="5" spans="1:6" ht="21" customHeight="1" x14ac:dyDescent="0.35">
      <c r="A5" s="115" t="s">
        <v>4</v>
      </c>
      <c r="B5" s="43" t="s">
        <v>5</v>
      </c>
      <c r="C5" s="64" t="s">
        <v>6</v>
      </c>
      <c r="D5" s="65" t="s">
        <v>7</v>
      </c>
    </row>
    <row r="6" spans="1:6" ht="21" customHeight="1" x14ac:dyDescent="0.35">
      <c r="A6" s="116" t="s">
        <v>8</v>
      </c>
      <c r="B6" s="139">
        <v>0</v>
      </c>
      <c r="C6" s="67">
        <f>ROUND(B6*Isolasjonstiltak!C9,0)</f>
        <v>0</v>
      </c>
      <c r="D6" s="68">
        <f>ROUND(B6*Isolasjonstiltak!F9,0)</f>
        <v>0</v>
      </c>
    </row>
    <row r="7" spans="1:6" ht="21" customHeight="1" x14ac:dyDescent="0.35">
      <c r="A7" s="116" t="s">
        <v>9</v>
      </c>
      <c r="B7" s="139">
        <v>0</v>
      </c>
      <c r="C7" s="67">
        <f>ROUND(B7*Isolasjonstiltak!C10,0)</f>
        <v>0</v>
      </c>
      <c r="D7" s="68">
        <f>ROUND(B7*Isolasjonstiltak!F10,0)</f>
        <v>0</v>
      </c>
      <c r="F7" s="29"/>
    </row>
    <row r="8" spans="1:6" ht="21" customHeight="1" thickBot="1" x14ac:dyDescent="0.4">
      <c r="A8" s="116" t="s">
        <v>10</v>
      </c>
      <c r="B8" s="139">
        <v>0</v>
      </c>
      <c r="C8" s="67">
        <f>ROUND(B8*Isolasjonstiltak!C11,0)</f>
        <v>0</v>
      </c>
      <c r="D8" s="68">
        <f>ROUND(B8*Isolasjonstiltak!F11,0)</f>
        <v>0</v>
      </c>
    </row>
    <row r="9" spans="1:6" ht="21" customHeight="1" x14ac:dyDescent="0.35">
      <c r="A9" s="117" t="s">
        <v>11</v>
      </c>
      <c r="B9" s="108"/>
      <c r="C9" s="109"/>
      <c r="D9" s="110"/>
    </row>
    <row r="10" spans="1:6" ht="21" customHeight="1" x14ac:dyDescent="0.35">
      <c r="A10" s="115" t="s">
        <v>4</v>
      </c>
      <c r="B10" s="43" t="s">
        <v>12</v>
      </c>
      <c r="C10" s="64" t="s">
        <v>6</v>
      </c>
      <c r="D10" s="65" t="s">
        <v>7</v>
      </c>
    </row>
    <row r="11" spans="1:6" ht="21" customHeight="1" x14ac:dyDescent="0.35">
      <c r="A11" s="116" t="s">
        <v>8</v>
      </c>
      <c r="B11" s="139">
        <v>0</v>
      </c>
      <c r="C11" s="67">
        <f>ROUND(B11*Isolasjonstiltak!C15,0)</f>
        <v>0</v>
      </c>
      <c r="D11" s="68">
        <f>ROUND(B11*Isolasjonstiltak!F15,0)</f>
        <v>0</v>
      </c>
    </row>
    <row r="12" spans="1:6" ht="21" customHeight="1" x14ac:dyDescent="0.35">
      <c r="A12" s="116" t="s">
        <v>9</v>
      </c>
      <c r="B12" s="139">
        <v>0</v>
      </c>
      <c r="C12" s="67">
        <f>ROUND(B12*Isolasjonstiltak!C16,0)</f>
        <v>0</v>
      </c>
      <c r="D12" s="68">
        <f>ROUND(B12*Isolasjonstiltak!F16,0)</f>
        <v>0</v>
      </c>
    </row>
    <row r="13" spans="1:6" ht="21" customHeight="1" thickBot="1" x14ac:dyDescent="0.4">
      <c r="A13" s="118" t="s">
        <v>10</v>
      </c>
      <c r="B13" s="140">
        <v>0</v>
      </c>
      <c r="C13" s="67">
        <f>ROUND(B13*Isolasjonstiltak!C17,0)</f>
        <v>0</v>
      </c>
      <c r="D13" s="68">
        <f>ROUND(B13*Isolasjonstiltak!F17,0)</f>
        <v>0</v>
      </c>
    </row>
    <row r="14" spans="1:6" ht="21" customHeight="1" x14ac:dyDescent="0.35">
      <c r="A14" s="119" t="s">
        <v>13</v>
      </c>
      <c r="B14" s="105"/>
      <c r="C14" s="106"/>
      <c r="D14" s="107"/>
    </row>
    <row r="15" spans="1:6" ht="21" customHeight="1" x14ac:dyDescent="0.35">
      <c r="A15" s="115" t="s">
        <v>4</v>
      </c>
      <c r="B15" s="43" t="s">
        <v>14</v>
      </c>
      <c r="C15" s="64" t="s">
        <v>6</v>
      </c>
      <c r="D15" s="65" t="s">
        <v>7</v>
      </c>
    </row>
    <row r="16" spans="1:6" ht="21" customHeight="1" x14ac:dyDescent="0.35">
      <c r="A16" s="116" t="s">
        <v>8</v>
      </c>
      <c r="B16" s="139">
        <v>0</v>
      </c>
      <c r="C16" s="67">
        <f>ROUND(B16*Isolasjonstiltak!C21,0)</f>
        <v>0</v>
      </c>
      <c r="D16" s="68">
        <f>ROUND(B16*Isolasjonstiltak!F21,0)</f>
        <v>0</v>
      </c>
    </row>
    <row r="17" spans="1:6" ht="21" customHeight="1" x14ac:dyDescent="0.35">
      <c r="A17" s="116" t="s">
        <v>9</v>
      </c>
      <c r="B17" s="139">
        <v>0</v>
      </c>
      <c r="C17" s="67">
        <f>ROUND(B17*Isolasjonstiltak!C22,0)</f>
        <v>0</v>
      </c>
      <c r="D17" s="68">
        <f>ROUND(B17*Isolasjonstiltak!F22,0)</f>
        <v>0</v>
      </c>
    </row>
    <row r="18" spans="1:6" ht="21" customHeight="1" thickBot="1" x14ac:dyDescent="0.4">
      <c r="A18" s="118" t="s">
        <v>10</v>
      </c>
      <c r="B18" s="140">
        <v>0</v>
      </c>
      <c r="C18" s="67">
        <f>ROUND(B18*Isolasjonstiltak!C23,0)</f>
        <v>0</v>
      </c>
      <c r="D18" s="68">
        <f>ROUND(B18*Isolasjonstiltak!F23,0)</f>
        <v>0</v>
      </c>
    </row>
    <row r="19" spans="1:6" ht="21" customHeight="1" x14ac:dyDescent="0.35">
      <c r="A19" s="120" t="s">
        <v>15</v>
      </c>
      <c r="B19" s="70"/>
      <c r="C19" s="71"/>
      <c r="D19" s="72"/>
    </row>
    <row r="20" spans="1:6" ht="21" customHeight="1" x14ac:dyDescent="0.35">
      <c r="A20" s="115" t="s">
        <v>4</v>
      </c>
      <c r="B20" s="43" t="s">
        <v>16</v>
      </c>
      <c r="C20" s="64" t="s">
        <v>6</v>
      </c>
      <c r="D20" s="65" t="s">
        <v>7</v>
      </c>
    </row>
    <row r="21" spans="1:6" ht="21" customHeight="1" x14ac:dyDescent="0.35">
      <c r="A21" s="116" t="s">
        <v>8</v>
      </c>
      <c r="B21" s="139">
        <v>0</v>
      </c>
      <c r="C21" s="67">
        <f>ROUND(B21*Isolasjonstiltak!C27,0)</f>
        <v>0</v>
      </c>
      <c r="D21" s="68">
        <f>ROUND(B21*Isolasjonstiltak!F27,0)</f>
        <v>0</v>
      </c>
    </row>
    <row r="22" spans="1:6" ht="21" customHeight="1" x14ac:dyDescent="0.35">
      <c r="A22" s="116" t="s">
        <v>9</v>
      </c>
      <c r="B22" s="139">
        <v>0</v>
      </c>
      <c r="C22" s="67">
        <f>ROUND(B22*Isolasjonstiltak!C28,0)</f>
        <v>0</v>
      </c>
      <c r="D22" s="68">
        <f>ROUND(B22*Isolasjonstiltak!F28,0)</f>
        <v>0</v>
      </c>
    </row>
    <row r="23" spans="1:6" ht="21" customHeight="1" thickBot="1" x14ac:dyDescent="0.4">
      <c r="A23" s="118" t="s">
        <v>10</v>
      </c>
      <c r="B23" s="139">
        <v>0</v>
      </c>
      <c r="C23" s="67">
        <f>ROUND(B23*Isolasjonstiltak!C29,0)</f>
        <v>0</v>
      </c>
      <c r="D23" s="68">
        <f>ROUND(B23*Isolasjonstiltak!F29,0)</f>
        <v>0</v>
      </c>
    </row>
    <row r="24" spans="1:6" ht="21" hidden="1" customHeight="1" x14ac:dyDescent="0.35">
      <c r="A24" s="130" t="s">
        <v>17</v>
      </c>
      <c r="B24" s="131"/>
      <c r="C24" s="131"/>
      <c r="D24" s="132"/>
      <c r="F24" s="29"/>
    </row>
    <row r="25" spans="1:6" ht="21" hidden="1" customHeight="1" x14ac:dyDescent="0.35">
      <c r="A25" s="115" t="s">
        <v>4</v>
      </c>
      <c r="B25" s="43" t="s">
        <v>18</v>
      </c>
      <c r="C25" s="64" t="s">
        <v>6</v>
      </c>
      <c r="D25" s="65" t="s">
        <v>7</v>
      </c>
    </row>
    <row r="26" spans="1:6" ht="21" hidden="1" customHeight="1" x14ac:dyDescent="0.35">
      <c r="A26" s="116" t="s">
        <v>8</v>
      </c>
      <c r="B26" s="139">
        <v>0</v>
      </c>
      <c r="C26" s="136" t="str">
        <f>IF(B26=0,"-      ",ROUND(B26*'Øvrige tiltak'!C10,0))</f>
        <v xml:space="preserve">-      </v>
      </c>
      <c r="D26" s="68">
        <f>ROUND(B26*'Øvrige tiltak'!F10,0)</f>
        <v>0</v>
      </c>
    </row>
    <row r="27" spans="1:6" ht="21" hidden="1" customHeight="1" x14ac:dyDescent="0.35">
      <c r="A27" s="116" t="s">
        <v>9</v>
      </c>
      <c r="B27" s="139">
        <v>0</v>
      </c>
      <c r="C27" s="136" t="str">
        <f>IF(B27=0,"-      ",ROUND(B27*'Øvrige tiltak'!C11,0))</f>
        <v xml:space="preserve">-      </v>
      </c>
      <c r="D27" s="68">
        <f>ROUND(B27*'Øvrige tiltak'!F11,0)</f>
        <v>0</v>
      </c>
    </row>
    <row r="28" spans="1:6" ht="21" hidden="1" customHeight="1" thickBot="1" x14ac:dyDescent="0.4">
      <c r="A28" s="116" t="s">
        <v>10</v>
      </c>
      <c r="B28" s="139">
        <v>0</v>
      </c>
      <c r="C28" s="67">
        <f>ROUND(B28*'Øvrige tiltak'!C12,0)</f>
        <v>0</v>
      </c>
      <c r="D28" s="68">
        <f>ROUND(B28*'Øvrige tiltak'!F12,0)</f>
        <v>0</v>
      </c>
    </row>
    <row r="29" spans="1:6" ht="21" hidden="1" customHeight="1" x14ac:dyDescent="0.35">
      <c r="A29" s="121" t="s">
        <v>19</v>
      </c>
      <c r="B29" s="73"/>
      <c r="C29" s="73"/>
      <c r="D29" s="74"/>
    </row>
    <row r="30" spans="1:6" ht="21" hidden="1" customHeight="1" x14ac:dyDescent="0.35">
      <c r="A30" s="115" t="s">
        <v>4</v>
      </c>
      <c r="B30" s="43" t="s">
        <v>20</v>
      </c>
      <c r="C30" s="64" t="s">
        <v>6</v>
      </c>
      <c r="D30" s="65" t="s">
        <v>7</v>
      </c>
    </row>
    <row r="31" spans="1:6" ht="21" hidden="1" customHeight="1" x14ac:dyDescent="0.35">
      <c r="A31" s="116" t="s">
        <v>8</v>
      </c>
      <c r="B31" s="139">
        <v>0</v>
      </c>
      <c r="C31" s="67">
        <f>ROUND(B31*'Øvrige tiltak'!C16,0)</f>
        <v>0</v>
      </c>
      <c r="D31" s="68">
        <f>ROUND(B31*'Øvrige tiltak'!F16,0)</f>
        <v>0</v>
      </c>
    </row>
    <row r="32" spans="1:6" ht="21" hidden="1" customHeight="1" x14ac:dyDescent="0.35">
      <c r="A32" s="116" t="s">
        <v>9</v>
      </c>
      <c r="B32" s="139">
        <v>0</v>
      </c>
      <c r="C32" s="67">
        <f>ROUND(B32*'Øvrige tiltak'!C17,0)</f>
        <v>0</v>
      </c>
      <c r="D32" s="68">
        <f>ROUND(B32*'Øvrige tiltak'!F17,0)</f>
        <v>0</v>
      </c>
    </row>
    <row r="33" spans="1:6" ht="21" hidden="1" customHeight="1" thickBot="1" x14ac:dyDescent="0.4">
      <c r="A33" s="116" t="s">
        <v>10</v>
      </c>
      <c r="B33" s="139">
        <v>0</v>
      </c>
      <c r="C33" s="67">
        <f>ROUND(B33*'Øvrige tiltak'!C18,0)</f>
        <v>0</v>
      </c>
      <c r="D33" s="68">
        <f>ROUND(B33*'Øvrige tiltak'!F18,0)</f>
        <v>0</v>
      </c>
    </row>
    <row r="34" spans="1:6" ht="21" customHeight="1" x14ac:dyDescent="0.35">
      <c r="A34" s="122" t="s">
        <v>21</v>
      </c>
      <c r="B34" s="75"/>
      <c r="C34" s="75"/>
      <c r="D34" s="76"/>
      <c r="F34" s="29"/>
    </row>
    <row r="35" spans="1:6" ht="30.75" customHeight="1" x14ac:dyDescent="0.35">
      <c r="A35" s="115" t="s">
        <v>4</v>
      </c>
      <c r="B35" s="43" t="s">
        <v>22</v>
      </c>
      <c r="C35" s="64" t="s">
        <v>6</v>
      </c>
      <c r="D35" s="65" t="s">
        <v>7</v>
      </c>
    </row>
    <row r="36" spans="1:6" ht="21" customHeight="1" x14ac:dyDescent="0.35">
      <c r="A36" s="116" t="s">
        <v>8</v>
      </c>
      <c r="B36" s="139">
        <v>0</v>
      </c>
      <c r="C36" s="67">
        <f>ROUND(B36*'Øvrige tiltak'!C22,0)</f>
        <v>0</v>
      </c>
      <c r="D36" s="68">
        <f>ROUND(B36*'Øvrige tiltak'!F22,0)</f>
        <v>0</v>
      </c>
    </row>
    <row r="37" spans="1:6" ht="21" customHeight="1" x14ac:dyDescent="0.35">
      <c r="A37" s="116" t="s">
        <v>9</v>
      </c>
      <c r="B37" s="139">
        <v>0</v>
      </c>
      <c r="C37" s="67">
        <f>ROUND(B37*'Øvrige tiltak'!C23,0)</f>
        <v>0</v>
      </c>
      <c r="D37" s="68">
        <f>ROUND(B37*'Øvrige tiltak'!F23,0)</f>
        <v>0</v>
      </c>
    </row>
    <row r="38" spans="1:6" ht="21" customHeight="1" thickBot="1" x14ac:dyDescent="0.4">
      <c r="A38" s="116" t="s">
        <v>10</v>
      </c>
      <c r="B38" s="139">
        <v>0</v>
      </c>
      <c r="C38" s="67">
        <f>ROUND(B38*'Øvrige tiltak'!C24,0)</f>
        <v>0</v>
      </c>
      <c r="D38" s="68">
        <f>ROUND(B38*'Øvrige tiltak'!F24,0)</f>
        <v>0</v>
      </c>
    </row>
    <row r="39" spans="1:6" ht="21" customHeight="1" x14ac:dyDescent="0.35">
      <c r="A39" s="123" t="s">
        <v>23</v>
      </c>
      <c r="B39" s="77"/>
      <c r="C39" s="78"/>
      <c r="D39" s="79"/>
    </row>
    <row r="40" spans="1:6" ht="21" customHeight="1" x14ac:dyDescent="0.35">
      <c r="A40" s="115" t="s">
        <v>4</v>
      </c>
      <c r="B40" s="43" t="s">
        <v>24</v>
      </c>
      <c r="C40" s="64" t="s">
        <v>6</v>
      </c>
      <c r="D40" s="65" t="s">
        <v>7</v>
      </c>
    </row>
    <row r="41" spans="1:6" ht="21" customHeight="1" thickBot="1" x14ac:dyDescent="0.4">
      <c r="A41" s="116" t="s">
        <v>25</v>
      </c>
      <c r="B41" s="139">
        <v>0</v>
      </c>
      <c r="C41" s="67">
        <f>ROUND(B41*'Øvrige tiltak'!C28,0)</f>
        <v>0</v>
      </c>
      <c r="D41" s="68">
        <f>ROUND(B41*'Øvrige tiltak'!F28,0)</f>
        <v>0</v>
      </c>
      <c r="F41" s="45"/>
    </row>
    <row r="42" spans="1:6" ht="21" customHeight="1" x14ac:dyDescent="0.35">
      <c r="A42" s="124" t="s">
        <v>26</v>
      </c>
      <c r="B42" s="80"/>
      <c r="C42" s="81"/>
      <c r="D42" s="82"/>
    </row>
    <row r="43" spans="1:6" ht="21" customHeight="1" x14ac:dyDescent="0.35">
      <c r="A43" s="115" t="s">
        <v>4</v>
      </c>
      <c r="B43" s="43" t="s">
        <v>27</v>
      </c>
      <c r="C43" s="64" t="s">
        <v>6</v>
      </c>
      <c r="D43" s="65" t="s">
        <v>7</v>
      </c>
    </row>
    <row r="44" spans="1:6" ht="21" customHeight="1" thickBot="1" x14ac:dyDescent="0.4">
      <c r="A44" s="116" t="s">
        <v>25</v>
      </c>
      <c r="B44" s="139">
        <v>0</v>
      </c>
      <c r="C44" s="67">
        <f>ROUND(B44*'Øvrige tiltak'!C32,0)</f>
        <v>0</v>
      </c>
      <c r="D44" s="68">
        <f>ROUND(B44*'Øvrige tiltak'!F32,0)</f>
        <v>0</v>
      </c>
      <c r="F44" s="29"/>
    </row>
    <row r="45" spans="1:6" ht="21" hidden="1" customHeight="1" x14ac:dyDescent="0.35">
      <c r="A45" s="125" t="s">
        <v>28</v>
      </c>
      <c r="B45" s="83"/>
      <c r="C45" s="84"/>
      <c r="D45" s="85"/>
    </row>
    <row r="46" spans="1:6" s="47" customFormat="1" ht="21" hidden="1" customHeight="1" x14ac:dyDescent="0.35">
      <c r="A46" s="115" t="s">
        <v>4</v>
      </c>
      <c r="B46" s="46" t="s">
        <v>29</v>
      </c>
      <c r="C46" s="64" t="s">
        <v>6</v>
      </c>
      <c r="D46" s="86" t="s">
        <v>7</v>
      </c>
    </row>
    <row r="47" spans="1:6" ht="21" hidden="1" customHeight="1" x14ac:dyDescent="0.35">
      <c r="A47" s="116" t="s">
        <v>8</v>
      </c>
      <c r="B47" s="139">
        <v>0</v>
      </c>
      <c r="C47" s="67">
        <f>ROUND(B47*'Øvrige tiltak'!C36,0)</f>
        <v>0</v>
      </c>
      <c r="D47" s="68">
        <f>ROUND(B47*'Øvrige tiltak'!F36,0)</f>
        <v>0</v>
      </c>
    </row>
    <row r="48" spans="1:6" ht="21" hidden="1" customHeight="1" thickBot="1" x14ac:dyDescent="0.4">
      <c r="A48" s="116" t="s">
        <v>9</v>
      </c>
      <c r="B48" s="139">
        <v>0</v>
      </c>
      <c r="C48" s="67">
        <f>ROUND(B48*'Øvrige tiltak'!C37,0)</f>
        <v>0</v>
      </c>
      <c r="D48" s="68">
        <f>ROUND(B48*'Øvrige tiltak'!F37,0)</f>
        <v>0</v>
      </c>
    </row>
    <row r="49" spans="1:6" ht="21" customHeight="1" x14ac:dyDescent="0.35">
      <c r="A49" s="126" t="s">
        <v>30</v>
      </c>
      <c r="B49" s="96"/>
      <c r="C49" s="97"/>
      <c r="D49" s="98"/>
    </row>
    <row r="50" spans="1:6" ht="34.5" customHeight="1" x14ac:dyDescent="0.35">
      <c r="A50" s="115" t="s">
        <v>4</v>
      </c>
      <c r="B50" s="44" t="s">
        <v>31</v>
      </c>
      <c r="C50" s="64" t="s">
        <v>6</v>
      </c>
      <c r="D50" s="65" t="s">
        <v>7</v>
      </c>
      <c r="F50" s="29"/>
    </row>
    <row r="51" spans="1:6" ht="21" customHeight="1" thickBot="1" x14ac:dyDescent="0.4">
      <c r="A51" s="116" t="s">
        <v>25</v>
      </c>
      <c r="B51" s="139">
        <v>0</v>
      </c>
      <c r="C51" s="67">
        <f>ROUND(B51*'Øvrige tiltak'!C41,0)</f>
        <v>0</v>
      </c>
      <c r="D51" s="68">
        <f>ROUND(B51*'Øvrige tiltak'!F41,0)</f>
        <v>0</v>
      </c>
      <c r="F51" s="29"/>
    </row>
    <row r="52" spans="1:6" ht="21" customHeight="1" x14ac:dyDescent="0.35">
      <c r="A52" s="127" t="s">
        <v>32</v>
      </c>
      <c r="B52" s="99"/>
      <c r="C52" s="100"/>
      <c r="D52" s="101"/>
      <c r="F52" s="29"/>
    </row>
    <row r="53" spans="1:6" s="47" customFormat="1" ht="34.5" customHeight="1" x14ac:dyDescent="0.35">
      <c r="A53" s="115" t="s">
        <v>4</v>
      </c>
      <c r="B53" s="44" t="s">
        <v>33</v>
      </c>
      <c r="C53" s="64" t="s">
        <v>6</v>
      </c>
      <c r="D53" s="86" t="s">
        <v>7</v>
      </c>
      <c r="F53" s="29"/>
    </row>
    <row r="54" spans="1:6" ht="21" customHeight="1" thickBot="1" x14ac:dyDescent="0.4">
      <c r="A54" s="116" t="s">
        <v>25</v>
      </c>
      <c r="B54" s="139">
        <v>0</v>
      </c>
      <c r="C54" s="67">
        <f>ROUND(B54*'Øvrige tiltak'!C45,0)</f>
        <v>0</v>
      </c>
      <c r="D54" s="68">
        <f>ROUND(B54*'Øvrige tiltak'!F45,0)</f>
        <v>0</v>
      </c>
      <c r="F54" s="29"/>
    </row>
    <row r="55" spans="1:6" ht="21" customHeight="1" x14ac:dyDescent="0.35">
      <c r="A55" s="128" t="s">
        <v>34</v>
      </c>
      <c r="B55" s="102"/>
      <c r="C55" s="103"/>
      <c r="D55" s="104"/>
      <c r="F55" s="29"/>
    </row>
    <row r="56" spans="1:6" ht="21" customHeight="1" x14ac:dyDescent="0.35">
      <c r="A56" s="115" t="s">
        <v>4</v>
      </c>
      <c r="B56" s="44" t="s">
        <v>35</v>
      </c>
      <c r="C56" s="95" t="s">
        <v>36</v>
      </c>
      <c r="D56" s="65" t="s">
        <v>7</v>
      </c>
      <c r="F56" s="29"/>
    </row>
    <row r="57" spans="1:6" ht="21" customHeight="1" thickBot="1" x14ac:dyDescent="0.4">
      <c r="A57" s="116" t="s">
        <v>25</v>
      </c>
      <c r="B57" s="139">
        <v>0</v>
      </c>
      <c r="C57" s="67">
        <f>ROUND(B57*'Øvrige tiltak'!C49,0)</f>
        <v>0</v>
      </c>
      <c r="D57" s="68">
        <f>ROUND(B57*'Øvrige tiltak'!F49,0)</f>
        <v>0</v>
      </c>
      <c r="F57" s="29"/>
    </row>
    <row r="58" spans="1:6" ht="21" customHeight="1" x14ac:dyDescent="0.35">
      <c r="A58" s="129" t="s">
        <v>37</v>
      </c>
      <c r="B58" s="87"/>
      <c r="C58" s="88"/>
      <c r="D58" s="89"/>
    </row>
    <row r="59" spans="1:6" ht="21" customHeight="1" x14ac:dyDescent="0.35">
      <c r="A59" s="66"/>
      <c r="B59" s="90"/>
      <c r="C59" s="64" t="s">
        <v>6</v>
      </c>
      <c r="D59" s="91" t="s">
        <v>7</v>
      </c>
    </row>
    <row r="60" spans="1:6" ht="21" customHeight="1" thickBot="1" x14ac:dyDescent="0.4">
      <c r="A60" s="69"/>
      <c r="B60" s="92"/>
      <c r="C60" s="93">
        <f>SUM(C6:C8,C11:C13,C16:C18,C21:C23,C26:C28,C31:C33,C36:C38,C41,C44:C44,C47:C48,C54,C51,C57)</f>
        <v>0</v>
      </c>
      <c r="D60" s="94">
        <f>SUM(D6:D8,D11:D13,D16:D18,D21:D23,D26:D28,D31:D33,D36:D38,D41,D44:D44,D47:D48,D54,D51,D57)</f>
        <v>0</v>
      </c>
    </row>
  </sheetData>
  <sheetProtection algorithmName="SHA-512" hashValue="mj7qL9MUySyLMIWgfzoXQ819f0dW1JdPqsFrOJZSTcwDK5yFTLUy4B36fL8/LmuDzXRmeB00vsgxJS9U8iGqqA==" saltValue="eyPt9Na3tSA+51b1vQypdw==" spinCount="100000" sheet="1" objects="1" scenarios="1" selectLockedCells="1"/>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6F17-C0E5-4F63-A081-F06B983C4AD6}">
  <dimension ref="A1:F21"/>
  <sheetViews>
    <sheetView topLeftCell="A2" workbookViewId="0">
      <selection activeCell="B21" sqref="B21"/>
    </sheetView>
  </sheetViews>
  <sheetFormatPr baseColWidth="10" defaultColWidth="9.1796875" defaultRowHeight="14.5" x14ac:dyDescent="0.35"/>
  <cols>
    <col min="1" max="1" width="35.81640625" customWidth="1"/>
    <col min="2" max="2" width="38.7265625" customWidth="1"/>
    <col min="3" max="3" width="39.26953125" customWidth="1"/>
  </cols>
  <sheetData>
    <row r="1" spans="1:6" s="3" customFormat="1" ht="13" x14ac:dyDescent="0.35">
      <c r="A1" s="1" t="s">
        <v>38</v>
      </c>
      <c r="B1" s="2"/>
      <c r="C1" s="2"/>
      <c r="D1" s="13"/>
      <c r="E1" s="13"/>
      <c r="F1" s="13"/>
    </row>
    <row r="2" spans="1:6" s="3" customFormat="1" ht="109.5" customHeight="1" x14ac:dyDescent="0.35">
      <c r="A2" s="141" t="s">
        <v>39</v>
      </c>
      <c r="B2" s="142"/>
      <c r="C2" s="142"/>
      <c r="D2" s="13"/>
      <c r="E2" s="13"/>
      <c r="F2" s="13"/>
    </row>
    <row r="3" spans="1:6" s="3" customFormat="1" ht="13.9" customHeight="1" x14ac:dyDescent="0.35">
      <c r="A3" s="13"/>
      <c r="B3" s="13"/>
      <c r="C3" s="13"/>
      <c r="D3" s="13"/>
      <c r="E3" s="13"/>
      <c r="F3" s="13"/>
    </row>
    <row r="4" spans="1:6" s="13" customFormat="1" ht="13" x14ac:dyDescent="0.35">
      <c r="A4" s="50" t="s">
        <v>40</v>
      </c>
      <c r="B4" s="51" t="s">
        <v>8</v>
      </c>
      <c r="C4" s="51" t="s">
        <v>41</v>
      </c>
    </row>
    <row r="5" spans="1:6" s="13" customFormat="1" ht="26" x14ac:dyDescent="0.35">
      <c r="A5" s="14" t="s">
        <v>42</v>
      </c>
      <c r="B5" s="52" t="s">
        <v>43</v>
      </c>
      <c r="C5" s="52" t="s">
        <v>44</v>
      </c>
    </row>
    <row r="6" spans="1:6" s="13" customFormat="1" ht="13" x14ac:dyDescent="0.35">
      <c r="A6" s="14" t="s">
        <v>45</v>
      </c>
      <c r="B6" s="53" t="s">
        <v>46</v>
      </c>
      <c r="C6" s="53" t="s">
        <v>47</v>
      </c>
    </row>
    <row r="7" spans="1:6" s="13" customFormat="1" ht="13" x14ac:dyDescent="0.35">
      <c r="A7" s="52"/>
      <c r="B7" s="52"/>
      <c r="C7" s="52"/>
    </row>
    <row r="8" spans="1:6" s="13" customFormat="1" ht="13" x14ac:dyDescent="0.35">
      <c r="A8" s="54" t="s">
        <v>48</v>
      </c>
      <c r="B8" s="55" t="s">
        <v>49</v>
      </c>
      <c r="C8" s="55" t="s">
        <v>49</v>
      </c>
    </row>
    <row r="9" spans="1:6" s="13" customFormat="1" ht="13" x14ac:dyDescent="0.35">
      <c r="A9" s="50" t="s">
        <v>50</v>
      </c>
      <c r="B9" s="56">
        <v>167.6</v>
      </c>
      <c r="C9" s="56">
        <v>151</v>
      </c>
    </row>
    <row r="10" spans="1:6" s="13" customFormat="1" ht="13" x14ac:dyDescent="0.35">
      <c r="A10" s="57" t="s">
        <v>51</v>
      </c>
      <c r="B10" s="58">
        <v>167.6</v>
      </c>
      <c r="C10" s="59">
        <v>151</v>
      </c>
    </row>
    <row r="11" spans="1:6" s="3" customFormat="1" ht="13" x14ac:dyDescent="0.35">
      <c r="A11" s="54" t="s">
        <v>52</v>
      </c>
      <c r="B11" s="60">
        <f>B10/B9</f>
        <v>1</v>
      </c>
      <c r="C11" s="60">
        <f>C10/C9</f>
        <v>1</v>
      </c>
      <c r="E11" s="13"/>
    </row>
    <row r="13" spans="1:6" s="3" customFormat="1" ht="13" x14ac:dyDescent="0.35">
      <c r="A13" s="54" t="s">
        <v>48</v>
      </c>
      <c r="B13" s="55" t="s">
        <v>53</v>
      </c>
      <c r="C13" s="55" t="s">
        <v>53</v>
      </c>
    </row>
    <row r="14" spans="1:6" s="3" customFormat="1" ht="13" x14ac:dyDescent="0.35">
      <c r="A14" s="50" t="s">
        <v>50</v>
      </c>
      <c r="B14" s="56">
        <v>165</v>
      </c>
      <c r="C14" s="56">
        <v>151</v>
      </c>
    </row>
    <row r="15" spans="1:6" s="3" customFormat="1" ht="13" x14ac:dyDescent="0.35">
      <c r="A15" s="57" t="s">
        <v>51</v>
      </c>
      <c r="B15" s="58">
        <v>165</v>
      </c>
      <c r="C15" s="59">
        <v>151</v>
      </c>
    </row>
    <row r="16" spans="1:6" s="3" customFormat="1" ht="13" x14ac:dyDescent="0.35">
      <c r="A16" s="54" t="s">
        <v>52</v>
      </c>
      <c r="B16" s="60">
        <f>B15/B14</f>
        <v>1</v>
      </c>
      <c r="C16" s="60">
        <f>C15/C14</f>
        <v>1</v>
      </c>
    </row>
    <row r="17" spans="1:3" s="3" customFormat="1" ht="13" x14ac:dyDescent="0.35"/>
    <row r="18" spans="1:3" s="3" customFormat="1" ht="13" x14ac:dyDescent="0.35">
      <c r="A18" s="54" t="s">
        <v>48</v>
      </c>
      <c r="B18" s="55" t="s">
        <v>54</v>
      </c>
      <c r="C18" s="55" t="s">
        <v>54</v>
      </c>
    </row>
    <row r="19" spans="1:3" s="3" customFormat="1" ht="13" x14ac:dyDescent="0.35">
      <c r="A19" s="50" t="s">
        <v>50</v>
      </c>
      <c r="B19" s="56">
        <v>161.5</v>
      </c>
      <c r="C19" s="56">
        <v>151</v>
      </c>
    </row>
    <row r="20" spans="1:3" s="3" customFormat="1" ht="13" x14ac:dyDescent="0.35">
      <c r="A20" s="57" t="s">
        <v>51</v>
      </c>
      <c r="B20" s="58">
        <v>161.5</v>
      </c>
      <c r="C20" s="59">
        <v>151</v>
      </c>
    </row>
    <row r="21" spans="1:3" s="3" customFormat="1" ht="13" x14ac:dyDescent="0.35">
      <c r="A21" s="54" t="s">
        <v>52</v>
      </c>
      <c r="B21" s="60">
        <f>B20/B19</f>
        <v>1</v>
      </c>
      <c r="C21" s="60">
        <f>C20/C19</f>
        <v>1</v>
      </c>
    </row>
  </sheetData>
  <mergeCells count="1">
    <mergeCell ref="A2:C2"/>
  </mergeCells>
  <hyperlinks>
    <hyperlink ref="C6" r:id="rId1" xr:uid="{8D680233-74C3-4FF6-A517-9AC766CC1DCA}"/>
    <hyperlink ref="B6" r:id="rId2" xr:uid="{005787CD-2327-4E4C-85A4-75421BC76A84}"/>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87CF-6C59-4024-AC75-72A4ADB91FD5}">
  <dimension ref="A1:N67"/>
  <sheetViews>
    <sheetView topLeftCell="A6" zoomScaleNormal="100" workbookViewId="0">
      <selection activeCell="B21" sqref="B21"/>
    </sheetView>
  </sheetViews>
  <sheetFormatPr baseColWidth="10" defaultColWidth="9.1796875" defaultRowHeight="13" x14ac:dyDescent="0.35"/>
  <cols>
    <col min="1" max="1" width="35.81640625" style="3" customWidth="1"/>
    <col min="2" max="2" width="27.7265625" style="3" customWidth="1"/>
    <col min="3" max="3" width="32.7265625" style="3" customWidth="1"/>
    <col min="4" max="4" width="29" style="3" customWidth="1"/>
    <col min="5" max="5" width="27.7265625" style="3" customWidth="1"/>
    <col min="6" max="6" width="31.7265625" style="3" customWidth="1"/>
    <col min="7" max="7" width="20.26953125" style="3" customWidth="1"/>
    <col min="8" max="8" width="19.81640625" style="3" customWidth="1"/>
    <col min="9" max="9" width="13.453125" style="3" customWidth="1"/>
    <col min="10" max="16384" width="9.1796875" style="3"/>
  </cols>
  <sheetData>
    <row r="1" spans="1:14" x14ac:dyDescent="0.35">
      <c r="A1" s="148" t="s">
        <v>55</v>
      </c>
      <c r="B1" s="149"/>
      <c r="C1" s="149"/>
      <c r="D1" s="149"/>
      <c r="E1" s="149"/>
      <c r="F1" s="149"/>
    </row>
    <row r="2" spans="1:14" ht="229.15" customHeight="1" x14ac:dyDescent="0.35">
      <c r="A2" s="141" t="s">
        <v>56</v>
      </c>
      <c r="B2" s="142"/>
      <c r="C2" s="142"/>
      <c r="D2" s="142"/>
      <c r="E2" s="142"/>
      <c r="F2" s="142"/>
    </row>
    <row r="5" spans="1:14" x14ac:dyDescent="0.35">
      <c r="A5" s="4" t="s">
        <v>57</v>
      </c>
    </row>
    <row r="7" spans="1:14" customFormat="1" ht="18.5" x14ac:dyDescent="0.45">
      <c r="A7" s="150" t="s">
        <v>3</v>
      </c>
      <c r="B7" s="151"/>
      <c r="C7" s="151"/>
      <c r="D7" s="151"/>
      <c r="E7" s="151"/>
      <c r="F7" s="152"/>
      <c r="G7" s="3"/>
      <c r="H7" s="3"/>
      <c r="I7" s="3"/>
      <c r="J7" s="3"/>
    </row>
    <row r="8" spans="1:14" customFormat="1" ht="30" customHeight="1" x14ac:dyDescent="0.35">
      <c r="A8" s="5" t="s">
        <v>58</v>
      </c>
      <c r="B8" s="5" t="s">
        <v>4</v>
      </c>
      <c r="C8" s="6" t="s">
        <v>59</v>
      </c>
      <c r="D8" s="6" t="s">
        <v>60</v>
      </c>
      <c r="E8" s="6" t="s">
        <v>61</v>
      </c>
      <c r="F8" s="6" t="s">
        <v>62</v>
      </c>
      <c r="G8" s="4" t="s">
        <v>63</v>
      </c>
      <c r="H8" s="4" t="s">
        <v>64</v>
      </c>
      <c r="I8" s="4" t="s">
        <v>65</v>
      </c>
      <c r="J8" s="3"/>
    </row>
    <row r="9" spans="1:14" customFormat="1" ht="16.5" x14ac:dyDescent="0.35">
      <c r="A9" s="7" t="s">
        <v>66</v>
      </c>
      <c r="B9" s="7" t="s">
        <v>8</v>
      </c>
      <c r="C9" s="8">
        <f>D54</f>
        <v>27.699999999999989</v>
      </c>
      <c r="D9" s="9">
        <f>D39*Indeksregulering!B11</f>
        <v>6330</v>
      </c>
      <c r="E9" s="10">
        <v>0.5</v>
      </c>
      <c r="F9" s="9">
        <f>D9*E9</f>
        <v>3165</v>
      </c>
      <c r="G9" s="3" t="s">
        <v>67</v>
      </c>
      <c r="H9" s="3" t="s">
        <v>68</v>
      </c>
      <c r="I9" s="11" t="s">
        <v>69</v>
      </c>
      <c r="J9" s="3"/>
    </row>
    <row r="10" spans="1:14" customFormat="1" ht="14.5" x14ac:dyDescent="0.35">
      <c r="A10" s="7"/>
      <c r="B10" s="7" t="s">
        <v>9</v>
      </c>
      <c r="C10" s="8">
        <f>D58</f>
        <v>78.013100436681214</v>
      </c>
      <c r="D10" s="9">
        <f>D43*Indeksregulering!C11</f>
        <v>5060</v>
      </c>
      <c r="E10" s="10">
        <v>0.5</v>
      </c>
      <c r="F10" s="9">
        <f>D10*E10</f>
        <v>2530</v>
      </c>
      <c r="G10" s="3"/>
      <c r="H10" s="3"/>
      <c r="I10" s="3"/>
      <c r="J10" s="3"/>
    </row>
    <row r="11" spans="1:14" customFormat="1" ht="14.5" x14ac:dyDescent="0.35">
      <c r="A11" s="7"/>
      <c r="B11" s="7" t="s">
        <v>10</v>
      </c>
      <c r="C11" s="8">
        <f>D62</f>
        <v>118.19548872180445</v>
      </c>
      <c r="D11" s="9">
        <f>D47*Indeksregulering!C11</f>
        <v>4650</v>
      </c>
      <c r="E11" s="10">
        <v>0.5</v>
      </c>
      <c r="F11" s="9">
        <f>D11*E11</f>
        <v>2325</v>
      </c>
      <c r="G11" s="3"/>
      <c r="H11" s="3"/>
      <c r="I11" s="3"/>
      <c r="J11" s="3"/>
    </row>
    <row r="12" spans="1:14" s="12" customFormat="1" ht="13.5" customHeight="1" x14ac:dyDescent="0.35">
      <c r="A12" s="3"/>
      <c r="B12" s="3"/>
      <c r="C12" s="3"/>
      <c r="D12" s="3"/>
      <c r="E12" s="3"/>
      <c r="F12" s="3"/>
      <c r="G12" s="3"/>
      <c r="H12" s="3"/>
      <c r="I12" s="3"/>
      <c r="J12" s="3"/>
      <c r="K12"/>
      <c r="L12"/>
      <c r="M12"/>
      <c r="N12"/>
    </row>
    <row r="13" spans="1:14" customFormat="1" ht="18.5" x14ac:dyDescent="0.45">
      <c r="A13" s="153" t="s">
        <v>11</v>
      </c>
      <c r="B13" s="154"/>
      <c r="C13" s="154"/>
      <c r="D13" s="154"/>
      <c r="E13" s="154"/>
      <c r="F13" s="155"/>
      <c r="G13" s="3"/>
      <c r="H13" s="3"/>
      <c r="I13" s="3"/>
      <c r="J13" s="3"/>
    </row>
    <row r="14" spans="1:14" customFormat="1" ht="29.25" customHeight="1" x14ac:dyDescent="0.35">
      <c r="A14" s="5" t="s">
        <v>58</v>
      </c>
      <c r="B14" s="5" t="s">
        <v>4</v>
      </c>
      <c r="C14" s="6" t="s">
        <v>59</v>
      </c>
      <c r="D14" s="6" t="s">
        <v>60</v>
      </c>
      <c r="E14" s="6" t="s">
        <v>61</v>
      </c>
      <c r="F14" s="6" t="s">
        <v>62</v>
      </c>
      <c r="G14" s="4" t="s">
        <v>63</v>
      </c>
      <c r="H14" s="4" t="s">
        <v>64</v>
      </c>
      <c r="I14" s="4" t="s">
        <v>65</v>
      </c>
      <c r="J14" s="3"/>
    </row>
    <row r="15" spans="1:14" customFormat="1" ht="16.5" x14ac:dyDescent="0.35">
      <c r="A15" s="7" t="s">
        <v>70</v>
      </c>
      <c r="B15" s="7" t="s">
        <v>8</v>
      </c>
      <c r="C15" s="8">
        <f>D55</f>
        <v>20.266666666666627</v>
      </c>
      <c r="D15" s="9">
        <f>D40*Indeksregulering!B11</f>
        <v>9170</v>
      </c>
      <c r="E15" s="10">
        <v>0.5</v>
      </c>
      <c r="F15" s="9">
        <f>D15*E15</f>
        <v>4585</v>
      </c>
      <c r="G15" s="3" t="s">
        <v>67</v>
      </c>
      <c r="H15" s="3" t="s">
        <v>68</v>
      </c>
      <c r="I15" s="11" t="s">
        <v>69</v>
      </c>
      <c r="J15" s="3"/>
    </row>
    <row r="16" spans="1:14" customFormat="1" ht="15" customHeight="1" x14ac:dyDescent="0.35">
      <c r="A16" s="7"/>
      <c r="B16" s="7" t="s">
        <v>9</v>
      </c>
      <c r="C16" s="8">
        <f>D59</f>
        <v>25.200000000000017</v>
      </c>
      <c r="D16" s="9">
        <f>D44*Indeksregulering!C11</f>
        <v>9760</v>
      </c>
      <c r="E16" s="10">
        <v>0.5</v>
      </c>
      <c r="F16" s="9">
        <f>D16*E16</f>
        <v>4880</v>
      </c>
      <c r="G16" s="3"/>
      <c r="H16" s="3"/>
      <c r="I16" s="3"/>
      <c r="J16" s="3"/>
    </row>
    <row r="17" spans="1:14" customFormat="1" ht="14.5" x14ac:dyDescent="0.35">
      <c r="A17" s="7"/>
      <c r="B17" s="7" t="s">
        <v>10</v>
      </c>
      <c r="C17" s="8">
        <f>D63</f>
        <v>27.599999999999909</v>
      </c>
      <c r="D17" s="9">
        <f>D48*Indeksregulering!C11</f>
        <v>8980</v>
      </c>
      <c r="E17" s="10">
        <v>0.5</v>
      </c>
      <c r="F17" s="9">
        <f>D17*E17</f>
        <v>4490</v>
      </c>
      <c r="G17" s="3"/>
      <c r="H17" s="3"/>
      <c r="I17" s="3"/>
      <c r="J17" s="3"/>
    </row>
    <row r="18" spans="1:14" ht="14.5" x14ac:dyDescent="0.35">
      <c r="K18"/>
      <c r="L18"/>
      <c r="M18"/>
      <c r="N18"/>
    </row>
    <row r="19" spans="1:14" customFormat="1" ht="18.5" x14ac:dyDescent="0.45">
      <c r="A19" s="156" t="s">
        <v>13</v>
      </c>
      <c r="B19" s="157"/>
      <c r="C19" s="157"/>
      <c r="D19" s="157"/>
      <c r="E19" s="157"/>
      <c r="F19" s="158"/>
      <c r="G19" s="3"/>
      <c r="H19" s="3"/>
      <c r="I19" s="3"/>
      <c r="J19" s="3"/>
    </row>
    <row r="20" spans="1:14" customFormat="1" ht="27" customHeight="1" x14ac:dyDescent="0.35">
      <c r="A20" s="5" t="s">
        <v>58</v>
      </c>
      <c r="B20" s="5" t="s">
        <v>4</v>
      </c>
      <c r="C20" s="6" t="s">
        <v>59</v>
      </c>
      <c r="D20" s="6" t="s">
        <v>60</v>
      </c>
      <c r="E20" s="6" t="s">
        <v>61</v>
      </c>
      <c r="F20" s="6" t="s">
        <v>62</v>
      </c>
      <c r="G20" s="4" t="s">
        <v>63</v>
      </c>
      <c r="H20" s="4" t="s">
        <v>64</v>
      </c>
      <c r="I20" s="4" t="s">
        <v>65</v>
      </c>
      <c r="J20" s="3"/>
    </row>
    <row r="21" spans="1:14" customFormat="1" ht="16.5" x14ac:dyDescent="0.35">
      <c r="A21" s="7" t="s">
        <v>71</v>
      </c>
      <c r="B21" s="7" t="s">
        <v>8</v>
      </c>
      <c r="C21" s="8">
        <f>D56</f>
        <v>18.799999999999955</v>
      </c>
      <c r="D21" s="9">
        <f>D41*Indeksregulering!B11</f>
        <v>1810</v>
      </c>
      <c r="E21" s="10">
        <v>0.5</v>
      </c>
      <c r="F21" s="9">
        <f>D21*E21</f>
        <v>905</v>
      </c>
      <c r="G21" s="3" t="s">
        <v>67</v>
      </c>
      <c r="H21" s="3" t="s">
        <v>68</v>
      </c>
      <c r="I21" s="11" t="s">
        <v>69</v>
      </c>
      <c r="J21" s="3"/>
    </row>
    <row r="22" spans="1:14" customFormat="1" ht="14.5" x14ac:dyDescent="0.35">
      <c r="A22" s="7"/>
      <c r="B22" s="7" t="s">
        <v>9</v>
      </c>
      <c r="C22" s="8">
        <f>D60</f>
        <v>22.799999999999983</v>
      </c>
      <c r="D22" s="9">
        <f>D45*Indeksregulering!C11</f>
        <v>1590</v>
      </c>
      <c r="E22" s="10">
        <v>0.5</v>
      </c>
      <c r="F22" s="9">
        <f>D22*E22</f>
        <v>795</v>
      </c>
      <c r="G22" s="3"/>
      <c r="H22" s="3"/>
      <c r="I22" s="3"/>
      <c r="J22" s="3"/>
    </row>
    <row r="23" spans="1:14" customFormat="1" ht="14.5" x14ac:dyDescent="0.35">
      <c r="A23" s="7"/>
      <c r="B23" s="7" t="s">
        <v>10</v>
      </c>
      <c r="C23" s="8">
        <f>D64</f>
        <v>25</v>
      </c>
      <c r="D23" s="9">
        <f>D49*Indeksregulering!C11</f>
        <v>1450</v>
      </c>
      <c r="E23" s="10">
        <v>0.5</v>
      </c>
      <c r="F23" s="9">
        <f>D23*E23</f>
        <v>725</v>
      </c>
      <c r="G23" s="3"/>
      <c r="H23" s="3"/>
      <c r="I23" s="3"/>
      <c r="J23" s="3"/>
    </row>
    <row r="24" spans="1:14" ht="14.5" x14ac:dyDescent="0.35">
      <c r="K24"/>
      <c r="L24"/>
      <c r="M24"/>
      <c r="N24"/>
    </row>
    <row r="25" spans="1:14" customFormat="1" ht="18.5" x14ac:dyDescent="0.45">
      <c r="A25" s="145" t="s">
        <v>72</v>
      </c>
      <c r="B25" s="146"/>
      <c r="C25" s="146"/>
      <c r="D25" s="146"/>
      <c r="E25" s="146"/>
      <c r="F25" s="147"/>
      <c r="G25" s="3"/>
      <c r="H25" s="3"/>
      <c r="I25" s="3"/>
      <c r="J25" s="3"/>
    </row>
    <row r="26" spans="1:14" customFormat="1" ht="28.5" customHeight="1" x14ac:dyDescent="0.35">
      <c r="A26" s="5" t="s">
        <v>58</v>
      </c>
      <c r="B26" s="5" t="s">
        <v>4</v>
      </c>
      <c r="C26" s="6" t="s">
        <v>59</v>
      </c>
      <c r="D26" s="6" t="s">
        <v>60</v>
      </c>
      <c r="E26" s="6" t="s">
        <v>61</v>
      </c>
      <c r="F26" s="6" t="s">
        <v>62</v>
      </c>
      <c r="G26" s="4" t="s">
        <v>63</v>
      </c>
      <c r="H26" s="4" t="s">
        <v>64</v>
      </c>
      <c r="I26" s="4" t="s">
        <v>65</v>
      </c>
      <c r="J26" s="3"/>
    </row>
    <row r="27" spans="1:14" customFormat="1" ht="16.5" x14ac:dyDescent="0.35">
      <c r="A27" s="7" t="s">
        <v>73</v>
      </c>
      <c r="B27" s="7" t="s">
        <v>8</v>
      </c>
      <c r="C27" s="8">
        <f>D57</f>
        <v>210.49999999999997</v>
      </c>
      <c r="D27" s="9">
        <f>D42*Indeksregulering!B11</f>
        <v>23480</v>
      </c>
      <c r="E27" s="10">
        <v>0.5</v>
      </c>
      <c r="F27" s="9">
        <f>D27*E27</f>
        <v>11740</v>
      </c>
      <c r="G27" s="3" t="s">
        <v>67</v>
      </c>
      <c r="H27" s="3" t="s">
        <v>68</v>
      </c>
      <c r="I27" s="11" t="s">
        <v>69</v>
      </c>
      <c r="J27" s="3"/>
    </row>
    <row r="28" spans="1:14" customFormat="1" ht="14.5" x14ac:dyDescent="0.35">
      <c r="A28" s="7"/>
      <c r="B28" s="7" t="s">
        <v>9</v>
      </c>
      <c r="C28" s="8">
        <f>D61</f>
        <v>195.49999999999997</v>
      </c>
      <c r="D28" s="9">
        <f>D46*Indeksregulering!C11</f>
        <v>21670</v>
      </c>
      <c r="E28" s="10">
        <v>0.5</v>
      </c>
      <c r="F28" s="9">
        <f>D28*E28</f>
        <v>10835</v>
      </c>
      <c r="G28" s="3"/>
      <c r="H28" s="3"/>
      <c r="I28" s="3"/>
      <c r="J28" s="3"/>
    </row>
    <row r="29" spans="1:14" customFormat="1" ht="14.5" x14ac:dyDescent="0.35">
      <c r="A29" s="7"/>
      <c r="B29" s="7" t="s">
        <v>10</v>
      </c>
      <c r="C29" s="8">
        <f>D65</f>
        <v>221.99999999999989</v>
      </c>
      <c r="D29" s="9">
        <f>D50*Indeksregulering!C11</f>
        <v>21670</v>
      </c>
      <c r="E29" s="10">
        <v>0.5</v>
      </c>
      <c r="F29" s="9">
        <f>D29*E29</f>
        <v>10835</v>
      </c>
      <c r="G29" s="3"/>
      <c r="H29" s="3"/>
      <c r="I29" s="3"/>
      <c r="J29" s="3"/>
    </row>
    <row r="30" spans="1:14" x14ac:dyDescent="0.35">
      <c r="G30" s="4"/>
      <c r="H30" s="4"/>
      <c r="I30" s="4"/>
    </row>
    <row r="34" spans="1:9" x14ac:dyDescent="0.35">
      <c r="G34" s="13"/>
      <c r="H34" s="13"/>
      <c r="I34" s="13"/>
    </row>
    <row r="35" spans="1:9" x14ac:dyDescent="0.35">
      <c r="A35" s="4" t="s">
        <v>74</v>
      </c>
    </row>
    <row r="36" spans="1:9" x14ac:dyDescent="0.35">
      <c r="G36" s="4"/>
      <c r="H36" s="4"/>
      <c r="I36" s="4"/>
    </row>
    <row r="37" spans="1:9" ht="19.75" customHeight="1" x14ac:dyDescent="0.35">
      <c r="A37" s="143" t="s">
        <v>75</v>
      </c>
      <c r="B37" s="144"/>
      <c r="C37" s="144"/>
      <c r="D37" s="144"/>
      <c r="E37" s="144"/>
      <c r="F37" s="144"/>
    </row>
    <row r="38" spans="1:9" ht="19.75" customHeight="1" x14ac:dyDescent="0.35">
      <c r="A38" s="14" t="s">
        <v>76</v>
      </c>
      <c r="B38" s="15" t="s">
        <v>77</v>
      </c>
      <c r="C38" s="15" t="s">
        <v>78</v>
      </c>
      <c r="D38" s="15" t="s">
        <v>79</v>
      </c>
      <c r="E38" s="15" t="s">
        <v>80</v>
      </c>
      <c r="F38" s="15" t="s">
        <v>81</v>
      </c>
    </row>
    <row r="39" spans="1:9" ht="19.75" customHeight="1" x14ac:dyDescent="0.35">
      <c r="A39" s="16" t="s">
        <v>82</v>
      </c>
      <c r="B39" s="17">
        <v>6720</v>
      </c>
      <c r="C39" s="17">
        <v>6830</v>
      </c>
      <c r="D39" s="17">
        <v>6330</v>
      </c>
      <c r="E39" s="17">
        <v>6000</v>
      </c>
      <c r="F39" s="17">
        <v>5780</v>
      </c>
    </row>
    <row r="40" spans="1:9" ht="19.75" customHeight="1" x14ac:dyDescent="0.35">
      <c r="A40" s="16" t="s">
        <v>83</v>
      </c>
      <c r="B40" s="17">
        <v>10080</v>
      </c>
      <c r="C40" s="17">
        <v>9770</v>
      </c>
      <c r="D40" s="17">
        <v>9170</v>
      </c>
      <c r="E40" s="17">
        <v>8680</v>
      </c>
      <c r="F40" s="17">
        <v>8260</v>
      </c>
    </row>
    <row r="41" spans="1:9" ht="19.75" customHeight="1" x14ac:dyDescent="0.35">
      <c r="A41" s="16" t="s">
        <v>84</v>
      </c>
      <c r="B41" s="17">
        <v>2700</v>
      </c>
      <c r="C41" s="17">
        <v>2340</v>
      </c>
      <c r="D41" s="17">
        <v>1810</v>
      </c>
      <c r="E41" s="17">
        <v>910</v>
      </c>
      <c r="F41" s="17">
        <v>770</v>
      </c>
    </row>
    <row r="42" spans="1:9" ht="19.75" customHeight="1" x14ac:dyDescent="0.35">
      <c r="A42" s="16" t="s">
        <v>85</v>
      </c>
      <c r="B42" s="17">
        <v>22650</v>
      </c>
      <c r="C42" s="17">
        <v>22650</v>
      </c>
      <c r="D42" s="17">
        <v>23480</v>
      </c>
      <c r="E42" s="17">
        <v>23480</v>
      </c>
      <c r="F42" s="17">
        <v>22650</v>
      </c>
      <c r="G42" s="4"/>
      <c r="H42" s="4"/>
      <c r="I42" s="4"/>
    </row>
    <row r="43" spans="1:9" ht="19.75" customHeight="1" x14ac:dyDescent="0.35">
      <c r="A43" s="18" t="s">
        <v>86</v>
      </c>
      <c r="B43" s="19">
        <v>5250</v>
      </c>
      <c r="C43" s="19">
        <v>5060</v>
      </c>
      <c r="D43" s="19">
        <v>5060</v>
      </c>
      <c r="E43" s="19">
        <v>5530</v>
      </c>
      <c r="F43" s="19">
        <v>5320</v>
      </c>
    </row>
    <row r="44" spans="1:9" ht="19.75" customHeight="1" x14ac:dyDescent="0.35">
      <c r="A44" s="18" t="s">
        <v>87</v>
      </c>
      <c r="B44" s="19">
        <v>9360</v>
      </c>
      <c r="C44" s="19">
        <v>9020</v>
      </c>
      <c r="D44" s="19">
        <v>9760</v>
      </c>
      <c r="E44" s="19">
        <v>8630</v>
      </c>
      <c r="F44" s="19">
        <v>8230</v>
      </c>
    </row>
    <row r="45" spans="1:9" ht="19.75" customHeight="1" x14ac:dyDescent="0.35">
      <c r="A45" s="18" t="s">
        <v>88</v>
      </c>
      <c r="B45" s="19">
        <v>2460</v>
      </c>
      <c r="C45" s="19">
        <v>2090</v>
      </c>
      <c r="D45" s="19">
        <v>1590</v>
      </c>
      <c r="E45" s="19">
        <v>800</v>
      </c>
      <c r="F45" s="19">
        <v>600</v>
      </c>
    </row>
    <row r="46" spans="1:9" ht="19.75" customHeight="1" x14ac:dyDescent="0.35">
      <c r="A46" s="18" t="s">
        <v>89</v>
      </c>
      <c r="B46" s="19">
        <v>20840</v>
      </c>
      <c r="C46" s="19">
        <v>20840</v>
      </c>
      <c r="D46" s="19">
        <v>21670</v>
      </c>
      <c r="E46" s="19">
        <v>21670</v>
      </c>
      <c r="F46" s="19">
        <v>20840</v>
      </c>
    </row>
    <row r="47" spans="1:9" ht="19.75" customHeight="1" x14ac:dyDescent="0.35">
      <c r="A47" s="20" t="s">
        <v>90</v>
      </c>
      <c r="B47" s="21">
        <v>4830</v>
      </c>
      <c r="C47" s="21">
        <v>4650</v>
      </c>
      <c r="D47" s="21">
        <v>4650</v>
      </c>
      <c r="E47" s="21">
        <v>5120</v>
      </c>
      <c r="F47" s="21">
        <v>4930</v>
      </c>
      <c r="G47" s="4"/>
      <c r="H47" s="4"/>
      <c r="I47" s="4"/>
    </row>
    <row r="48" spans="1:9" ht="19.75" customHeight="1" x14ac:dyDescent="0.35">
      <c r="A48" s="20" t="s">
        <v>91</v>
      </c>
      <c r="B48" s="21">
        <v>8640</v>
      </c>
      <c r="C48" s="21">
        <v>8330</v>
      </c>
      <c r="D48" s="21">
        <v>8980</v>
      </c>
      <c r="E48" s="21">
        <v>7950</v>
      </c>
      <c r="F48" s="21">
        <v>7580</v>
      </c>
      <c r="G48" s="4"/>
      <c r="H48" s="4"/>
      <c r="I48" s="4"/>
    </row>
    <row r="49" spans="1:9" ht="19.75" customHeight="1" x14ac:dyDescent="0.35">
      <c r="A49" s="20" t="s">
        <v>92</v>
      </c>
      <c r="B49" s="21">
        <v>2280</v>
      </c>
      <c r="C49" s="21">
        <v>1910</v>
      </c>
      <c r="D49" s="21">
        <v>1450</v>
      </c>
      <c r="E49" s="21">
        <v>730</v>
      </c>
      <c r="F49" s="21">
        <v>560</v>
      </c>
    </row>
    <row r="50" spans="1:9" ht="19.75" customHeight="1" x14ac:dyDescent="0.35">
      <c r="A50" s="20" t="s">
        <v>93</v>
      </c>
      <c r="B50" s="21">
        <v>20840</v>
      </c>
      <c r="C50" s="21">
        <v>20840</v>
      </c>
      <c r="D50" s="21">
        <v>21670</v>
      </c>
      <c r="E50" s="21">
        <v>21670</v>
      </c>
      <c r="F50" s="21">
        <v>20840</v>
      </c>
    </row>
    <row r="51" spans="1:9" ht="19.75" customHeight="1" x14ac:dyDescent="0.35">
      <c r="B51" s="22"/>
    </row>
    <row r="52" spans="1:9" ht="19.75" customHeight="1" x14ac:dyDescent="0.35">
      <c r="A52" s="143" t="s">
        <v>94</v>
      </c>
      <c r="B52" s="144"/>
      <c r="C52" s="144"/>
      <c r="D52" s="144"/>
      <c r="E52" s="144"/>
      <c r="F52" s="144"/>
    </row>
    <row r="53" spans="1:9" ht="19.75" customHeight="1" x14ac:dyDescent="0.35">
      <c r="A53" s="14" t="s">
        <v>76</v>
      </c>
      <c r="B53" s="23" t="s">
        <v>95</v>
      </c>
      <c r="C53" s="23" t="s">
        <v>96</v>
      </c>
      <c r="D53" s="23" t="s">
        <v>97</v>
      </c>
      <c r="E53" s="23" t="s">
        <v>98</v>
      </c>
      <c r="F53" s="23" t="s">
        <v>99</v>
      </c>
    </row>
    <row r="54" spans="1:9" ht="19.75" customHeight="1" x14ac:dyDescent="0.35">
      <c r="A54" s="16" t="s">
        <v>100</v>
      </c>
      <c r="B54" s="24">
        <v>78.899999999999977</v>
      </c>
      <c r="C54" s="24">
        <v>40.900000000000006</v>
      </c>
      <c r="D54" s="24">
        <v>27.699999999999989</v>
      </c>
      <c r="E54" s="24">
        <v>15</v>
      </c>
      <c r="F54" s="24">
        <v>3.6999999999999886</v>
      </c>
      <c r="G54" s="4"/>
      <c r="H54" s="4"/>
      <c r="I54" s="4"/>
    </row>
    <row r="55" spans="1:9" ht="19.75" customHeight="1" x14ac:dyDescent="0.35">
      <c r="A55" s="16" t="s">
        <v>101</v>
      </c>
      <c r="B55" s="24">
        <v>89.955555555555492</v>
      </c>
      <c r="C55" s="24">
        <v>28.799999999999979</v>
      </c>
      <c r="D55" s="24">
        <v>20.266666666666627</v>
      </c>
      <c r="E55" s="24">
        <v>8.3555555555555348</v>
      </c>
      <c r="F55" s="24">
        <v>1.0666666666666567</v>
      </c>
    </row>
    <row r="56" spans="1:9" ht="19.75" customHeight="1" x14ac:dyDescent="0.35">
      <c r="A56" s="16" t="s">
        <v>102</v>
      </c>
      <c r="B56" s="24">
        <v>84.800000000000068</v>
      </c>
      <c r="C56" s="24">
        <v>22.199999999999989</v>
      </c>
      <c r="D56" s="24">
        <v>18.799999999999955</v>
      </c>
      <c r="E56" s="24">
        <v>7.5999999999999659</v>
      </c>
      <c r="F56" s="24">
        <v>1</v>
      </c>
    </row>
    <row r="57" spans="1:9" ht="19.75" customHeight="1" x14ac:dyDescent="0.35">
      <c r="A57" s="16" t="s">
        <v>103</v>
      </c>
      <c r="B57" s="24">
        <v>214.49999999999989</v>
      </c>
      <c r="C57" s="24">
        <v>211.49999999999991</v>
      </c>
      <c r="D57" s="24">
        <v>210.49999999999997</v>
      </c>
      <c r="E57" s="24">
        <v>102.99999999999997</v>
      </c>
      <c r="F57" s="24">
        <v>71.999999999999886</v>
      </c>
    </row>
    <row r="58" spans="1:9" ht="19.75" customHeight="1" x14ac:dyDescent="0.35">
      <c r="A58" s="18" t="s">
        <v>104</v>
      </c>
      <c r="B58" s="25">
        <v>160.5458515283843</v>
      </c>
      <c r="C58" s="25">
        <v>116.13537117903928</v>
      </c>
      <c r="D58" s="25">
        <v>78.013100436681214</v>
      </c>
      <c r="E58" s="25">
        <v>19.06113537117907</v>
      </c>
      <c r="F58" s="25">
        <v>14.344978165938887</v>
      </c>
    </row>
    <row r="59" spans="1:9" ht="19.75" customHeight="1" x14ac:dyDescent="0.35">
      <c r="A59" s="18" t="s">
        <v>105</v>
      </c>
      <c r="B59" s="25">
        <v>92.099999999999966</v>
      </c>
      <c r="C59" s="25">
        <v>23.700000000000017</v>
      </c>
      <c r="D59" s="25">
        <v>25.200000000000017</v>
      </c>
      <c r="E59" s="25">
        <v>8.4000000000000341</v>
      </c>
      <c r="F59" s="25">
        <v>2.3999999999999488</v>
      </c>
    </row>
    <row r="60" spans="1:9" ht="19.75" customHeight="1" x14ac:dyDescent="0.35">
      <c r="A60" s="18" t="s">
        <v>106</v>
      </c>
      <c r="B60" s="25">
        <v>81.600000000000136</v>
      </c>
      <c r="C60" s="25">
        <v>21.599999999999966</v>
      </c>
      <c r="D60" s="25">
        <v>22.799999999999983</v>
      </c>
      <c r="E60" s="25">
        <v>7.5</v>
      </c>
      <c r="F60" s="25">
        <v>2.1000000000000512</v>
      </c>
    </row>
    <row r="61" spans="1:9" ht="19.75" customHeight="1" x14ac:dyDescent="0.35">
      <c r="A61" s="18" t="s">
        <v>107</v>
      </c>
      <c r="B61" s="25">
        <v>200</v>
      </c>
      <c r="C61" s="25">
        <v>197.00000000000003</v>
      </c>
      <c r="D61" s="25">
        <v>195.49999999999997</v>
      </c>
      <c r="E61" s="25">
        <v>143.50000000000009</v>
      </c>
      <c r="F61" s="25">
        <v>61.000000000000078</v>
      </c>
    </row>
    <row r="62" spans="1:9" ht="19.75" customHeight="1" x14ac:dyDescent="0.35">
      <c r="A62" s="20" t="s">
        <v>108</v>
      </c>
      <c r="B62" s="26">
        <v>168.72180451127835</v>
      </c>
      <c r="C62" s="26">
        <v>125.41353383458652</v>
      </c>
      <c r="D62" s="26">
        <v>118.19548872180445</v>
      </c>
      <c r="E62" s="26">
        <v>47.368421052631582</v>
      </c>
      <c r="F62" s="26">
        <v>22.105263157894889</v>
      </c>
    </row>
    <row r="63" spans="1:9" ht="19.75" customHeight="1" x14ac:dyDescent="0.35">
      <c r="A63" s="20" t="s">
        <v>109</v>
      </c>
      <c r="B63" s="26">
        <v>106.20000000000005</v>
      </c>
      <c r="C63" s="26">
        <v>86.600000000000023</v>
      </c>
      <c r="D63" s="26">
        <v>27.599999999999909</v>
      </c>
      <c r="E63" s="26">
        <v>8.7999999999999545</v>
      </c>
      <c r="F63" s="26">
        <v>2.6000000000000227</v>
      </c>
    </row>
    <row r="64" spans="1:9" ht="19.75" customHeight="1" x14ac:dyDescent="0.35">
      <c r="A64" s="20" t="s">
        <v>110</v>
      </c>
      <c r="B64" s="26">
        <v>94.399999999999977</v>
      </c>
      <c r="C64" s="26">
        <v>77.800000000000068</v>
      </c>
      <c r="D64" s="26">
        <v>25</v>
      </c>
      <c r="E64" s="26">
        <v>8.2000000000000455</v>
      </c>
      <c r="F64" s="26">
        <v>2.3999999999999773</v>
      </c>
    </row>
    <row r="65" spans="1:9" ht="19.75" customHeight="1" x14ac:dyDescent="0.35">
      <c r="A65" s="20" t="s">
        <v>111</v>
      </c>
      <c r="B65" s="26">
        <v>228.00000000000011</v>
      </c>
      <c r="C65" s="26">
        <v>226.50000000000006</v>
      </c>
      <c r="D65" s="26">
        <v>221.99999999999989</v>
      </c>
      <c r="E65" s="26">
        <v>135.50000000000011</v>
      </c>
      <c r="F65" s="26">
        <v>128.00000000000011</v>
      </c>
    </row>
    <row r="67" spans="1:9" s="13" customFormat="1" x14ac:dyDescent="0.35">
      <c r="G67" s="3"/>
      <c r="H67" s="3"/>
      <c r="I67" s="3"/>
    </row>
  </sheetData>
  <mergeCells count="8">
    <mergeCell ref="A52:F52"/>
    <mergeCell ref="A25:F25"/>
    <mergeCell ref="A37:F37"/>
    <mergeCell ref="A1:F1"/>
    <mergeCell ref="A2:F2"/>
    <mergeCell ref="A7:F7"/>
    <mergeCell ref="A13:F13"/>
    <mergeCell ref="A19:F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B0AF-BB5C-4B93-8BE3-A88207E7BE21}">
  <dimension ref="A1:X76"/>
  <sheetViews>
    <sheetView workbookViewId="0">
      <selection activeCell="B21" sqref="B21"/>
    </sheetView>
  </sheetViews>
  <sheetFormatPr baseColWidth="10" defaultColWidth="9.1796875" defaultRowHeight="13" x14ac:dyDescent="0.35"/>
  <cols>
    <col min="1" max="1" width="42.7265625" style="3" customWidth="1"/>
    <col min="2" max="2" width="27.7265625" style="3" customWidth="1"/>
    <col min="3" max="3" width="37.7265625" style="3" customWidth="1"/>
    <col min="4" max="4" width="33.1796875" style="3" customWidth="1"/>
    <col min="5" max="6" width="27.7265625" style="3" customWidth="1"/>
    <col min="7" max="7" width="21.54296875" style="3" customWidth="1"/>
    <col min="8" max="8" width="24.26953125" style="3" customWidth="1"/>
    <col min="9" max="9" width="21.54296875" style="3" customWidth="1"/>
    <col min="10" max="10" width="29.81640625" style="3" customWidth="1"/>
    <col min="11" max="11" width="55" style="3" customWidth="1"/>
    <col min="12" max="18" width="48.7265625" style="3" customWidth="1"/>
    <col min="19" max="19" width="3.453125" style="3" customWidth="1"/>
    <col min="20" max="16384" width="9.1796875" style="3"/>
  </cols>
  <sheetData>
    <row r="1" spans="1:24" x14ac:dyDescent="0.35">
      <c r="A1" s="148" t="s">
        <v>112</v>
      </c>
      <c r="B1" s="149"/>
      <c r="C1" s="149"/>
      <c r="D1" s="149"/>
      <c r="E1" s="149"/>
      <c r="F1" s="149"/>
    </row>
    <row r="2" spans="1:24" ht="33.25" customHeight="1" x14ac:dyDescent="0.35">
      <c r="A2" s="141" t="s">
        <v>113</v>
      </c>
      <c r="B2" s="142"/>
      <c r="C2" s="142"/>
      <c r="D2" s="142"/>
      <c r="E2" s="142"/>
      <c r="F2" s="142"/>
    </row>
    <row r="5" spans="1:24" x14ac:dyDescent="0.35">
      <c r="A5" s="4" t="s">
        <v>57</v>
      </c>
    </row>
    <row r="6" spans="1:24" x14ac:dyDescent="0.35">
      <c r="A6" s="27" t="s">
        <v>114</v>
      </c>
    </row>
    <row r="8" spans="1:24" customFormat="1" ht="18.5" x14ac:dyDescent="0.45">
      <c r="A8" s="167" t="s">
        <v>17</v>
      </c>
      <c r="B8" s="168"/>
      <c r="C8" s="168"/>
      <c r="D8" s="168"/>
      <c r="E8" s="168"/>
      <c r="F8" s="169"/>
      <c r="G8" s="3"/>
      <c r="H8" s="3"/>
      <c r="I8" s="3"/>
      <c r="J8" s="3"/>
      <c r="K8" s="3"/>
      <c r="L8" s="3"/>
      <c r="M8" s="3"/>
      <c r="N8" s="3"/>
      <c r="O8" s="3"/>
      <c r="P8" s="3"/>
      <c r="Q8" s="3"/>
      <c r="R8" s="3"/>
      <c r="S8" s="3"/>
      <c r="T8" s="3"/>
      <c r="U8" s="3"/>
      <c r="V8" s="3"/>
    </row>
    <row r="9" spans="1:24" customFormat="1" ht="17.649999999999999" customHeight="1" x14ac:dyDescent="0.35">
      <c r="A9" s="5" t="s">
        <v>58</v>
      </c>
      <c r="B9" s="5" t="s">
        <v>4</v>
      </c>
      <c r="C9" s="6" t="s">
        <v>115</v>
      </c>
      <c r="D9" s="6" t="s">
        <v>116</v>
      </c>
      <c r="E9" s="6" t="s">
        <v>61</v>
      </c>
      <c r="F9" s="6" t="s">
        <v>117</v>
      </c>
      <c r="G9" s="4" t="s">
        <v>63</v>
      </c>
      <c r="H9" s="4" t="s">
        <v>64</v>
      </c>
      <c r="I9" s="4" t="s">
        <v>65</v>
      </c>
      <c r="J9" s="4" t="s">
        <v>118</v>
      </c>
      <c r="K9" s="4" t="s">
        <v>119</v>
      </c>
      <c r="L9" s="3"/>
      <c r="M9" s="3"/>
      <c r="N9" s="3"/>
      <c r="O9" s="3"/>
      <c r="P9" s="3"/>
      <c r="Q9" s="3"/>
      <c r="R9" s="3"/>
      <c r="S9" s="3"/>
      <c r="T9" s="3"/>
      <c r="U9" s="3"/>
      <c r="V9" s="3"/>
    </row>
    <row r="10" spans="1:24" customFormat="1" ht="14.5" x14ac:dyDescent="0.35">
      <c r="A10" s="7"/>
      <c r="B10" s="7" t="s">
        <v>8</v>
      </c>
      <c r="C10" s="8">
        <v>0</v>
      </c>
      <c r="D10" s="9">
        <f>B54*Indeksregulering!B16</f>
        <v>972.5</v>
      </c>
      <c r="E10" s="10">
        <v>0.5</v>
      </c>
      <c r="F10" s="9">
        <f>D10*E10</f>
        <v>486.25</v>
      </c>
      <c r="G10" s="3" t="s">
        <v>120</v>
      </c>
      <c r="H10" s="3" t="s">
        <v>68</v>
      </c>
      <c r="I10" s="28" t="s">
        <v>69</v>
      </c>
      <c r="J10" s="29" t="s">
        <v>121</v>
      </c>
      <c r="K10" s="3"/>
      <c r="L10" s="3"/>
      <c r="M10" s="3"/>
      <c r="N10" s="3"/>
      <c r="O10" s="3"/>
      <c r="P10" s="3"/>
      <c r="Q10" s="3"/>
      <c r="R10" s="3"/>
      <c r="S10" s="3"/>
      <c r="T10" s="3"/>
    </row>
    <row r="11" spans="1:24" customFormat="1" ht="14.5" x14ac:dyDescent="0.35">
      <c r="A11" s="7"/>
      <c r="B11" s="7" t="s">
        <v>9</v>
      </c>
      <c r="C11" s="8">
        <v>0</v>
      </c>
      <c r="D11" s="9">
        <f>B55*Indeksregulering!B16</f>
        <v>1755.5555555555557</v>
      </c>
      <c r="E11" s="10">
        <v>0.5</v>
      </c>
      <c r="F11" s="9">
        <f>D11*E11</f>
        <v>877.77777777777783</v>
      </c>
      <c r="G11" s="3"/>
      <c r="H11" s="3"/>
      <c r="I11" s="3"/>
      <c r="J11" s="3"/>
      <c r="K11" s="3"/>
      <c r="L11" s="3"/>
      <c r="M11" s="3"/>
      <c r="N11" s="3"/>
      <c r="O11" s="3"/>
      <c r="P11" s="3"/>
      <c r="Q11" s="3"/>
      <c r="R11" s="3"/>
      <c r="S11" s="3"/>
      <c r="T11" s="3"/>
    </row>
    <row r="12" spans="1:24" customFormat="1" ht="14.5" x14ac:dyDescent="0.35">
      <c r="A12" s="7"/>
      <c r="B12" s="7" t="s">
        <v>10</v>
      </c>
      <c r="C12" s="8">
        <v>43</v>
      </c>
      <c r="D12" s="9">
        <f>B56*Indeksregulering!B16</f>
        <v>2082</v>
      </c>
      <c r="E12" s="10">
        <v>0.5</v>
      </c>
      <c r="F12" s="9">
        <f>D12*E12</f>
        <v>1041</v>
      </c>
      <c r="G12" s="3"/>
      <c r="H12" s="3"/>
      <c r="I12" s="3"/>
      <c r="J12" s="3"/>
      <c r="K12" s="3"/>
      <c r="L12" s="3"/>
      <c r="M12" s="3"/>
      <c r="N12" s="3"/>
      <c r="O12" s="3"/>
      <c r="P12" s="3"/>
      <c r="Q12" s="3"/>
      <c r="R12" s="3"/>
      <c r="S12" s="3"/>
      <c r="T12" s="3"/>
    </row>
    <row r="13" spans="1:24" s="12" customFormat="1" ht="13.5" customHeight="1" x14ac:dyDescent="0.35">
      <c r="A13" s="3"/>
      <c r="B13" s="3"/>
      <c r="C13" s="3"/>
      <c r="D13" s="3"/>
      <c r="E13" s="3"/>
      <c r="F13" s="3"/>
      <c r="G13" s="3"/>
      <c r="H13" s="3"/>
      <c r="I13" s="3"/>
      <c r="J13" s="3"/>
      <c r="K13" s="3"/>
      <c r="L13" s="3"/>
      <c r="M13" s="3"/>
      <c r="N13" s="3"/>
      <c r="O13" s="3"/>
      <c r="P13" s="3"/>
      <c r="Q13" s="3"/>
      <c r="R13" s="3"/>
      <c r="S13" s="3"/>
      <c r="T13" s="3"/>
      <c r="U13"/>
      <c r="V13"/>
      <c r="W13"/>
      <c r="X13"/>
    </row>
    <row r="14" spans="1:24" customFormat="1" ht="18.5" x14ac:dyDescent="0.45">
      <c r="A14" s="170" t="s">
        <v>122</v>
      </c>
      <c r="B14" s="171"/>
      <c r="C14" s="171"/>
      <c r="D14" s="171"/>
      <c r="E14" s="171"/>
      <c r="F14" s="172"/>
      <c r="G14" s="3"/>
      <c r="H14" s="3"/>
      <c r="I14" s="3"/>
      <c r="J14" s="3"/>
      <c r="K14" s="3"/>
      <c r="L14" s="3"/>
      <c r="M14" s="3"/>
      <c r="N14" s="3"/>
      <c r="O14" s="3"/>
      <c r="P14" s="3"/>
      <c r="Q14" s="3"/>
      <c r="R14" s="3"/>
      <c r="S14" s="3"/>
      <c r="T14" s="3"/>
    </row>
    <row r="15" spans="1:24" customFormat="1" ht="17.649999999999999" customHeight="1" x14ac:dyDescent="0.35">
      <c r="A15" s="5" t="s">
        <v>58</v>
      </c>
      <c r="B15" s="5" t="s">
        <v>4</v>
      </c>
      <c r="C15" s="6" t="s">
        <v>115</v>
      </c>
      <c r="D15" s="6" t="s">
        <v>116</v>
      </c>
      <c r="E15" s="6" t="s">
        <v>61</v>
      </c>
      <c r="F15" s="6" t="s">
        <v>117</v>
      </c>
      <c r="G15" s="4" t="s">
        <v>63</v>
      </c>
      <c r="H15" s="4" t="s">
        <v>64</v>
      </c>
      <c r="I15" s="4" t="s">
        <v>65</v>
      </c>
      <c r="J15" s="4" t="s">
        <v>118</v>
      </c>
      <c r="K15" s="4" t="s">
        <v>119</v>
      </c>
      <c r="L15" s="3"/>
      <c r="M15" s="3"/>
      <c r="N15" s="3"/>
      <c r="O15" s="3"/>
      <c r="P15" s="3"/>
      <c r="Q15" s="3"/>
      <c r="R15" s="3"/>
      <c r="S15" s="3"/>
      <c r="T15" s="3"/>
    </row>
    <row r="16" spans="1:24" customFormat="1" ht="14.5" x14ac:dyDescent="0.35">
      <c r="A16" s="7"/>
      <c r="B16" s="7" t="s">
        <v>8</v>
      </c>
      <c r="C16" s="8">
        <v>17</v>
      </c>
      <c r="D16" s="9">
        <f>B57*Indeksregulering!B16</f>
        <v>300</v>
      </c>
      <c r="E16" s="10">
        <v>0.5</v>
      </c>
      <c r="F16" s="9">
        <f>D16*E16</f>
        <v>150</v>
      </c>
      <c r="G16" s="3" t="s">
        <v>120</v>
      </c>
      <c r="H16" s="3" t="s">
        <v>68</v>
      </c>
      <c r="I16" s="28" t="s">
        <v>69</v>
      </c>
      <c r="J16" s="3"/>
      <c r="K16" s="3"/>
      <c r="L16" s="3"/>
      <c r="M16" s="3"/>
      <c r="N16" s="3"/>
      <c r="O16" s="3"/>
      <c r="P16" s="3"/>
      <c r="Q16" s="3"/>
      <c r="R16" s="3"/>
      <c r="S16" s="3"/>
      <c r="T16" s="3"/>
    </row>
    <row r="17" spans="1:24" customFormat="1" ht="15" customHeight="1" x14ac:dyDescent="0.35">
      <c r="A17" s="7"/>
      <c r="B17" s="7" t="s">
        <v>9</v>
      </c>
      <c r="C17" s="8">
        <v>23</v>
      </c>
      <c r="D17" s="9">
        <f>B58*Indeksregulering!B16</f>
        <v>764.44444444444446</v>
      </c>
      <c r="E17" s="10">
        <v>0.5</v>
      </c>
      <c r="F17" s="9">
        <f>D17*E17</f>
        <v>382.22222222222223</v>
      </c>
      <c r="G17" s="3"/>
      <c r="H17" s="3"/>
      <c r="I17" s="3"/>
      <c r="J17" s="3"/>
      <c r="K17" s="3"/>
      <c r="L17" s="3"/>
      <c r="M17" s="3"/>
      <c r="N17" s="3"/>
      <c r="O17" s="3"/>
      <c r="P17" s="3"/>
      <c r="Q17" s="3"/>
      <c r="R17" s="3"/>
      <c r="S17" s="3"/>
      <c r="T17" s="3"/>
    </row>
    <row r="18" spans="1:24" customFormat="1" ht="14.5" x14ac:dyDescent="0.35">
      <c r="A18" s="7"/>
      <c r="B18" s="7" t="s">
        <v>10</v>
      </c>
      <c r="C18" s="8">
        <v>78</v>
      </c>
      <c r="D18" s="9">
        <f>B59*Indeksregulering!B16</f>
        <v>354.16666666666669</v>
      </c>
      <c r="E18" s="10">
        <v>0.5</v>
      </c>
      <c r="F18" s="9">
        <f>D18*E18</f>
        <v>177.08333333333334</v>
      </c>
      <c r="G18" s="3"/>
      <c r="H18" s="3"/>
      <c r="I18" s="3"/>
      <c r="J18" s="3"/>
      <c r="K18" s="3"/>
      <c r="L18" s="3"/>
      <c r="M18" s="3"/>
      <c r="N18" s="3"/>
      <c r="O18" s="3"/>
      <c r="P18" s="3"/>
      <c r="Q18" s="3"/>
      <c r="R18" s="3"/>
      <c r="S18" s="3"/>
      <c r="T18" s="3"/>
    </row>
    <row r="19" spans="1:24" ht="14.5" x14ac:dyDescent="0.35">
      <c r="U19"/>
      <c r="V19"/>
      <c r="W19"/>
      <c r="X19"/>
    </row>
    <row r="20" spans="1:24" customFormat="1" ht="18.5" x14ac:dyDescent="0.45">
      <c r="A20" s="173" t="s">
        <v>21</v>
      </c>
      <c r="B20" s="174"/>
      <c r="C20" s="174"/>
      <c r="D20" s="174"/>
      <c r="E20" s="174"/>
      <c r="F20" s="175"/>
      <c r="G20" s="3"/>
      <c r="H20" s="3"/>
      <c r="I20" s="3"/>
      <c r="J20" s="3"/>
      <c r="K20" s="3"/>
      <c r="L20" s="3"/>
      <c r="M20" s="3"/>
      <c r="N20" s="3"/>
      <c r="O20" s="3"/>
      <c r="P20" s="3"/>
      <c r="Q20" s="3"/>
      <c r="R20" s="3"/>
      <c r="S20" s="3"/>
      <c r="T20" s="3"/>
    </row>
    <row r="21" spans="1:24" customFormat="1" ht="17.649999999999999" customHeight="1" x14ac:dyDescent="0.35">
      <c r="A21" s="5" t="s">
        <v>58</v>
      </c>
      <c r="B21" s="5" t="s">
        <v>4</v>
      </c>
      <c r="C21" s="6" t="s">
        <v>123</v>
      </c>
      <c r="D21" s="6" t="s">
        <v>124</v>
      </c>
      <c r="E21" s="6" t="s">
        <v>61</v>
      </c>
      <c r="F21" s="6" t="s">
        <v>125</v>
      </c>
      <c r="G21" s="4" t="s">
        <v>63</v>
      </c>
      <c r="H21" s="4" t="s">
        <v>64</v>
      </c>
      <c r="I21" s="4" t="s">
        <v>65</v>
      </c>
      <c r="J21" s="4" t="s">
        <v>118</v>
      </c>
      <c r="K21" s="4" t="s">
        <v>119</v>
      </c>
      <c r="L21" s="3"/>
      <c r="M21" s="3"/>
      <c r="N21" s="3"/>
      <c r="O21" s="3"/>
      <c r="P21" s="3"/>
      <c r="Q21" s="3"/>
      <c r="R21" s="3"/>
      <c r="S21" s="3"/>
      <c r="T21" s="3"/>
    </row>
    <row r="22" spans="1:24" customFormat="1" ht="14.5" x14ac:dyDescent="0.35">
      <c r="A22" s="7" t="s">
        <v>126</v>
      </c>
      <c r="B22" s="7" t="s">
        <v>8</v>
      </c>
      <c r="C22" s="8">
        <v>86.592000000000013</v>
      </c>
      <c r="D22" s="9">
        <f>B60*Indeksregulering!B16</f>
        <v>826</v>
      </c>
      <c r="E22" s="10">
        <v>0.5</v>
      </c>
      <c r="F22" s="9">
        <f>D22*E22</f>
        <v>413</v>
      </c>
      <c r="G22" s="3" t="s">
        <v>120</v>
      </c>
      <c r="H22" s="3" t="s">
        <v>68</v>
      </c>
      <c r="I22" s="28" t="s">
        <v>69</v>
      </c>
      <c r="J22" s="3" t="s">
        <v>127</v>
      </c>
      <c r="K22" s="3" t="s">
        <v>128</v>
      </c>
      <c r="L22" s="3"/>
      <c r="M22" s="3"/>
      <c r="N22" s="3"/>
      <c r="O22" s="3"/>
      <c r="P22" s="3"/>
      <c r="Q22" s="3"/>
      <c r="R22" s="3"/>
      <c r="S22" s="3"/>
      <c r="T22" s="3"/>
    </row>
    <row r="23" spans="1:24" customFormat="1" ht="14.5" x14ac:dyDescent="0.35">
      <c r="A23" s="7"/>
      <c r="B23" s="7" t="s">
        <v>9</v>
      </c>
      <c r="C23" s="8">
        <v>180.78720000000001</v>
      </c>
      <c r="D23" s="9">
        <f>B61*Indeksregulering!C16</f>
        <v>1000</v>
      </c>
      <c r="E23" s="10">
        <v>0.5</v>
      </c>
      <c r="F23" s="9">
        <f>D23*E23</f>
        <v>500</v>
      </c>
      <c r="G23" s="3"/>
      <c r="H23" s="3"/>
      <c r="I23" s="3"/>
      <c r="J23" s="3"/>
      <c r="K23" s="3"/>
      <c r="L23" s="3"/>
      <c r="M23" s="3"/>
      <c r="N23" s="3"/>
      <c r="O23" s="3"/>
      <c r="P23" s="3"/>
      <c r="Q23" s="3"/>
      <c r="R23" s="3"/>
      <c r="S23" s="3"/>
      <c r="T23" s="3"/>
    </row>
    <row r="24" spans="1:24" customFormat="1" ht="14.5" x14ac:dyDescent="0.35">
      <c r="A24" s="7"/>
      <c r="B24" s="7" t="s">
        <v>10</v>
      </c>
      <c r="C24" s="8">
        <v>266.32319999999999</v>
      </c>
      <c r="D24" s="9">
        <f>B62*Indeksregulering!C16</f>
        <v>1200</v>
      </c>
      <c r="E24" s="10">
        <v>0.5</v>
      </c>
      <c r="F24" s="9">
        <f>D24*E24</f>
        <v>600</v>
      </c>
      <c r="G24" s="3"/>
      <c r="H24" s="3"/>
      <c r="I24" s="3"/>
      <c r="J24" s="3"/>
      <c r="K24" s="3"/>
      <c r="L24" s="3"/>
      <c r="M24" s="3"/>
      <c r="N24" s="3"/>
      <c r="O24" s="3"/>
      <c r="P24" s="3"/>
      <c r="Q24" s="3"/>
      <c r="R24" s="3"/>
      <c r="S24" s="3"/>
      <c r="T24" s="3"/>
    </row>
    <row r="25" spans="1:24" ht="15" thickBot="1" x14ac:dyDescent="0.4">
      <c r="U25"/>
      <c r="V25"/>
      <c r="W25"/>
      <c r="X25"/>
    </row>
    <row r="26" spans="1:24" customFormat="1" ht="18.5" x14ac:dyDescent="0.45">
      <c r="A26" s="166" t="s">
        <v>23</v>
      </c>
      <c r="B26" s="166"/>
      <c r="C26" s="166"/>
      <c r="D26" s="166"/>
      <c r="E26" s="166"/>
      <c r="F26" s="166"/>
      <c r="G26" s="3"/>
      <c r="H26" s="3"/>
      <c r="I26" s="3"/>
      <c r="J26" s="3"/>
      <c r="K26" s="3"/>
      <c r="L26" s="3"/>
      <c r="M26" s="3"/>
      <c r="N26" s="3"/>
      <c r="O26" s="3"/>
      <c r="P26" s="3"/>
      <c r="Q26" s="3"/>
      <c r="R26" s="3"/>
      <c r="S26" s="3"/>
      <c r="T26" s="3"/>
    </row>
    <row r="27" spans="1:24" customFormat="1" ht="17.649999999999999" customHeight="1" x14ac:dyDescent="0.35">
      <c r="A27" s="5" t="s">
        <v>58</v>
      </c>
      <c r="B27" s="5" t="s">
        <v>4</v>
      </c>
      <c r="C27" s="6" t="s">
        <v>129</v>
      </c>
      <c r="D27" s="30" t="s">
        <v>130</v>
      </c>
      <c r="E27" s="6" t="s">
        <v>61</v>
      </c>
      <c r="F27" s="30" t="s">
        <v>131</v>
      </c>
      <c r="G27" s="4" t="s">
        <v>63</v>
      </c>
      <c r="H27" s="4" t="s">
        <v>64</v>
      </c>
      <c r="I27" s="4" t="s">
        <v>65</v>
      </c>
      <c r="J27" s="4" t="s">
        <v>118</v>
      </c>
      <c r="K27" s="4" t="s">
        <v>119</v>
      </c>
      <c r="L27" s="3"/>
      <c r="M27" s="3"/>
      <c r="N27" s="3"/>
      <c r="O27" s="3"/>
      <c r="P27" s="3"/>
      <c r="Q27" s="3"/>
      <c r="R27" s="3"/>
      <c r="S27" s="3"/>
      <c r="T27" s="3"/>
    </row>
    <row r="28" spans="1:24" customFormat="1" ht="14.5" x14ac:dyDescent="0.35">
      <c r="A28" s="7" t="s">
        <v>24</v>
      </c>
      <c r="B28" s="7" t="s">
        <v>132</v>
      </c>
      <c r="C28" s="8">
        <v>814</v>
      </c>
      <c r="D28" s="31">
        <f>IF(Kalkulator!B41=0,0,(IF(Kalkulator!B41&lt;200,33677*(Kalkulator!B41)^-0.296,7018)))</f>
        <v>0</v>
      </c>
      <c r="E28" s="10">
        <v>0.5</v>
      </c>
      <c r="F28" s="31">
        <f>D28*E28</f>
        <v>0</v>
      </c>
      <c r="G28" s="32" t="s">
        <v>133</v>
      </c>
      <c r="H28" s="32" t="s">
        <v>134</v>
      </c>
      <c r="I28" s="28" t="s">
        <v>69</v>
      </c>
      <c r="J28" s="3" t="s">
        <v>135</v>
      </c>
      <c r="K28" s="3" t="s">
        <v>136</v>
      </c>
      <c r="L28" s="3"/>
      <c r="M28" s="3"/>
      <c r="N28" s="3"/>
      <c r="O28" s="3"/>
      <c r="P28" s="3"/>
      <c r="Q28" s="3"/>
      <c r="R28" s="3"/>
      <c r="S28" s="3"/>
      <c r="T28" s="3"/>
    </row>
    <row r="29" spans="1:24" ht="13.5" thickBot="1" x14ac:dyDescent="0.4"/>
    <row r="30" spans="1:24" customFormat="1" ht="18.5" x14ac:dyDescent="0.45">
      <c r="A30" s="161" t="s">
        <v>26</v>
      </c>
      <c r="B30" s="161"/>
      <c r="C30" s="161"/>
      <c r="D30" s="161"/>
      <c r="E30" s="161"/>
      <c r="F30" s="161"/>
      <c r="G30" s="3"/>
      <c r="H30" s="3"/>
      <c r="I30" s="3"/>
      <c r="J30" s="3"/>
      <c r="K30" s="3"/>
      <c r="L30" s="3"/>
      <c r="M30" s="3"/>
      <c r="N30" s="3"/>
      <c r="O30" s="3"/>
      <c r="P30" s="3"/>
      <c r="Q30" s="3"/>
      <c r="R30" s="3"/>
      <c r="S30" s="3"/>
      <c r="T30" s="3"/>
    </row>
    <row r="31" spans="1:24" customFormat="1" ht="17.649999999999999" customHeight="1" x14ac:dyDescent="0.35">
      <c r="A31" s="5" t="s">
        <v>58</v>
      </c>
      <c r="B31" s="33" t="s">
        <v>137</v>
      </c>
      <c r="C31" s="6" t="s">
        <v>59</v>
      </c>
      <c r="D31" s="30" t="s">
        <v>60</v>
      </c>
      <c r="E31" s="6" t="s">
        <v>61</v>
      </c>
      <c r="F31" s="30" t="s">
        <v>62</v>
      </c>
      <c r="G31" s="4" t="s">
        <v>63</v>
      </c>
      <c r="H31" s="4" t="s">
        <v>64</v>
      </c>
      <c r="I31" s="4" t="s">
        <v>65</v>
      </c>
      <c r="J31" s="4" t="s">
        <v>118</v>
      </c>
      <c r="K31" s="4" t="s">
        <v>119</v>
      </c>
      <c r="L31" s="3"/>
      <c r="M31" s="3"/>
      <c r="N31" s="3"/>
      <c r="O31" s="3"/>
      <c r="P31" s="3"/>
      <c r="Q31" s="3"/>
      <c r="R31" s="3"/>
      <c r="S31" s="3"/>
      <c r="T31" s="3"/>
    </row>
    <row r="32" spans="1:24" customFormat="1" ht="14.5" x14ac:dyDescent="0.35">
      <c r="A32" s="7" t="s">
        <v>138</v>
      </c>
      <c r="B32" s="7" t="s">
        <v>132</v>
      </c>
      <c r="C32" s="8">
        <v>400</v>
      </c>
      <c r="D32" s="31">
        <f>IF(Kalkulator!B44=0,0,IF(Kalkulator!B44&lt;300,-3053*LN(Kalkulator!B44)+29132,11718)*Indeksregulering!C16)</f>
        <v>0</v>
      </c>
      <c r="E32" s="10">
        <v>0.5</v>
      </c>
      <c r="F32" s="31">
        <f>D32*E32</f>
        <v>0</v>
      </c>
      <c r="G32" s="3" t="s">
        <v>120</v>
      </c>
      <c r="H32" s="3" t="s">
        <v>68</v>
      </c>
      <c r="I32" s="28" t="s">
        <v>69</v>
      </c>
      <c r="J32" s="3" t="s">
        <v>139</v>
      </c>
      <c r="K32" s="3" t="s">
        <v>140</v>
      </c>
      <c r="L32" s="3"/>
      <c r="M32" s="3"/>
      <c r="N32" s="3"/>
      <c r="O32" s="3"/>
      <c r="P32" s="3"/>
      <c r="Q32" s="3"/>
      <c r="R32" s="3"/>
      <c r="S32" s="3"/>
      <c r="T32" s="3"/>
    </row>
    <row r="33" spans="1:20" s="13" customFormat="1" ht="13.5" thickBot="1" x14ac:dyDescent="0.4"/>
    <row r="34" spans="1:20" customFormat="1" ht="18.5" x14ac:dyDescent="0.45">
      <c r="A34" s="162" t="s">
        <v>28</v>
      </c>
      <c r="B34" s="162"/>
      <c r="C34" s="162"/>
      <c r="D34" s="162"/>
      <c r="E34" s="162"/>
      <c r="F34" s="162"/>
      <c r="G34" s="3"/>
      <c r="H34" s="3"/>
      <c r="I34" s="3"/>
      <c r="J34" s="3"/>
      <c r="K34" s="3"/>
      <c r="L34" s="3"/>
      <c r="M34" s="3"/>
      <c r="N34" s="3"/>
      <c r="O34" s="3"/>
      <c r="P34" s="3"/>
      <c r="Q34" s="3"/>
      <c r="R34" s="3"/>
      <c r="S34" s="3"/>
      <c r="T34" s="3"/>
    </row>
    <row r="35" spans="1:20" customFormat="1" ht="17.649999999999999" customHeight="1" x14ac:dyDescent="0.35">
      <c r="A35" s="5" t="s">
        <v>58</v>
      </c>
      <c r="B35" s="5" t="s">
        <v>4</v>
      </c>
      <c r="C35" s="6" t="s">
        <v>141</v>
      </c>
      <c r="D35" s="6" t="s">
        <v>142</v>
      </c>
      <c r="E35" s="6" t="s">
        <v>61</v>
      </c>
      <c r="F35" s="6" t="s">
        <v>143</v>
      </c>
      <c r="G35" s="4" t="s">
        <v>63</v>
      </c>
      <c r="H35" s="4" t="s">
        <v>64</v>
      </c>
      <c r="I35" s="4" t="s">
        <v>65</v>
      </c>
      <c r="J35" s="4" t="s">
        <v>118</v>
      </c>
      <c r="K35" s="4" t="s">
        <v>119</v>
      </c>
      <c r="L35" s="3"/>
      <c r="M35" s="3"/>
      <c r="N35" s="3"/>
      <c r="O35" s="3"/>
      <c r="P35" s="3"/>
      <c r="Q35" s="3"/>
      <c r="R35" s="3"/>
      <c r="S35" s="3"/>
      <c r="T35" s="3"/>
    </row>
    <row r="36" spans="1:20" customFormat="1" ht="14.5" x14ac:dyDescent="0.35">
      <c r="A36" s="7" t="s">
        <v>29</v>
      </c>
      <c r="B36" s="7" t="s">
        <v>8</v>
      </c>
      <c r="C36" s="8">
        <v>8900</v>
      </c>
      <c r="D36" s="9">
        <f>B63*Indeksregulering!C16</f>
        <v>20000</v>
      </c>
      <c r="E36" s="10">
        <v>0.5</v>
      </c>
      <c r="F36" s="9">
        <f>D36*E36</f>
        <v>10000</v>
      </c>
      <c r="G36" s="3" t="s">
        <v>120</v>
      </c>
      <c r="H36" s="3" t="s">
        <v>68</v>
      </c>
      <c r="I36" s="28" t="s">
        <v>69</v>
      </c>
      <c r="J36" s="3" t="s">
        <v>144</v>
      </c>
      <c r="K36" s="61"/>
      <c r="L36" s="3"/>
      <c r="M36" s="3"/>
      <c r="N36" s="3"/>
      <c r="O36" s="3"/>
      <c r="P36" s="3"/>
      <c r="Q36" s="3"/>
      <c r="R36" s="3"/>
      <c r="S36" s="3"/>
      <c r="T36" s="3"/>
    </row>
    <row r="37" spans="1:20" customFormat="1" ht="14.5" x14ac:dyDescent="0.35">
      <c r="A37" s="7" t="s">
        <v>29</v>
      </c>
      <c r="B37" s="7" t="s">
        <v>9</v>
      </c>
      <c r="C37" s="8">
        <v>3700</v>
      </c>
      <c r="D37" s="9">
        <f>B64*Indeksregulering!C16</f>
        <v>16000</v>
      </c>
      <c r="E37" s="10">
        <v>0.5</v>
      </c>
      <c r="F37" s="9">
        <f>D37*E37</f>
        <v>8000</v>
      </c>
      <c r="G37" s="3"/>
      <c r="H37" s="3"/>
      <c r="I37" s="28"/>
      <c r="J37" s="3"/>
      <c r="K37" s="3"/>
      <c r="L37" s="3"/>
      <c r="M37" s="3"/>
      <c r="N37" s="3"/>
      <c r="O37" s="3"/>
      <c r="P37" s="3"/>
      <c r="Q37" s="3"/>
      <c r="R37" s="3"/>
      <c r="S37" s="3"/>
      <c r="T37" s="3"/>
    </row>
    <row r="38" spans="1:20" ht="13.5" thickBot="1" x14ac:dyDescent="0.4"/>
    <row r="39" spans="1:20" customFormat="1" ht="18.5" x14ac:dyDescent="0.45">
      <c r="A39" s="163" t="s">
        <v>30</v>
      </c>
      <c r="B39" s="163"/>
      <c r="C39" s="163"/>
      <c r="D39" s="163"/>
      <c r="E39" s="163"/>
      <c r="F39" s="163"/>
      <c r="G39" s="3"/>
      <c r="H39" s="3"/>
      <c r="I39" s="3"/>
      <c r="J39" s="3"/>
      <c r="K39" s="3"/>
      <c r="L39" s="3"/>
      <c r="M39" s="3"/>
      <c r="N39" s="3"/>
      <c r="O39" s="3"/>
      <c r="P39" s="3"/>
      <c r="Q39" s="3"/>
      <c r="R39" s="3"/>
      <c r="S39" s="3"/>
      <c r="T39" s="3"/>
    </row>
    <row r="40" spans="1:20" customFormat="1" ht="17.649999999999999" customHeight="1" x14ac:dyDescent="0.35">
      <c r="A40" s="5" t="s">
        <v>58</v>
      </c>
      <c r="B40" s="5" t="s">
        <v>4</v>
      </c>
      <c r="C40" s="6" t="s">
        <v>145</v>
      </c>
      <c r="D40" s="30" t="s">
        <v>146</v>
      </c>
      <c r="E40" s="6" t="s">
        <v>61</v>
      </c>
      <c r="F40" s="30" t="s">
        <v>147</v>
      </c>
      <c r="G40" s="4" t="s">
        <v>63</v>
      </c>
      <c r="H40" s="4" t="s">
        <v>64</v>
      </c>
      <c r="I40" s="4" t="s">
        <v>65</v>
      </c>
      <c r="J40" s="4" t="s">
        <v>118</v>
      </c>
      <c r="K40" s="4" t="s">
        <v>119</v>
      </c>
      <c r="L40" s="3"/>
      <c r="M40" s="3"/>
      <c r="N40" s="3"/>
      <c r="O40" s="3"/>
      <c r="P40" s="3"/>
      <c r="Q40" s="3"/>
      <c r="R40" s="3"/>
      <c r="S40" s="3"/>
      <c r="T40" s="3"/>
    </row>
    <row r="41" spans="1:20" customFormat="1" ht="14.5" x14ac:dyDescent="0.35">
      <c r="A41" s="7" t="s">
        <v>148</v>
      </c>
      <c r="B41" s="7" t="s">
        <v>132</v>
      </c>
      <c r="C41" s="34">
        <v>2000</v>
      </c>
      <c r="D41" s="31">
        <f>IF(Kalkulator!B51=0,0,((96524*(Kalkulator!B51)^-0.491)*Indeksregulering!C16))</f>
        <v>0</v>
      </c>
      <c r="E41" s="10">
        <v>0.5</v>
      </c>
      <c r="F41" s="31">
        <f>D41*E41</f>
        <v>0</v>
      </c>
      <c r="G41" s="3" t="s">
        <v>120</v>
      </c>
      <c r="H41" s="3" t="s">
        <v>68</v>
      </c>
      <c r="I41" s="28" t="s">
        <v>69</v>
      </c>
      <c r="J41" s="3" t="s">
        <v>149</v>
      </c>
      <c r="K41" s="3" t="s">
        <v>150</v>
      </c>
      <c r="L41" s="3"/>
      <c r="M41" s="3"/>
      <c r="N41" s="3"/>
      <c r="O41" s="3"/>
      <c r="P41" s="3"/>
      <c r="Q41" s="3"/>
      <c r="R41" s="3"/>
      <c r="S41" s="3"/>
      <c r="T41" s="3"/>
    </row>
    <row r="42" spans="1:20" ht="13.5" thickBot="1" x14ac:dyDescent="0.4"/>
    <row r="43" spans="1:20" customFormat="1" ht="18.5" x14ac:dyDescent="0.45">
      <c r="A43" s="164" t="s">
        <v>151</v>
      </c>
      <c r="B43" s="164"/>
      <c r="C43" s="164"/>
      <c r="D43" s="164"/>
      <c r="E43" s="164"/>
      <c r="F43" s="164"/>
      <c r="G43" s="4"/>
      <c r="H43" s="4"/>
      <c r="I43" s="4"/>
      <c r="J43" s="4"/>
      <c r="K43" s="4"/>
      <c r="L43" s="3"/>
      <c r="M43" s="3"/>
      <c r="N43" s="3"/>
      <c r="O43" s="3"/>
      <c r="P43" s="3"/>
      <c r="Q43" s="3"/>
      <c r="R43" s="3"/>
      <c r="S43" s="3"/>
      <c r="T43" s="3"/>
    </row>
    <row r="44" spans="1:20" customFormat="1" ht="17.649999999999999" customHeight="1" x14ac:dyDescent="0.35">
      <c r="A44" s="5" t="s">
        <v>58</v>
      </c>
      <c r="B44" s="5" t="s">
        <v>4</v>
      </c>
      <c r="C44" s="6" t="s">
        <v>145</v>
      </c>
      <c r="D44" s="30" t="s">
        <v>146</v>
      </c>
      <c r="E44" s="6" t="s">
        <v>61</v>
      </c>
      <c r="F44" s="30" t="s">
        <v>147</v>
      </c>
      <c r="G44" s="4" t="s">
        <v>63</v>
      </c>
      <c r="H44" s="4" t="s">
        <v>64</v>
      </c>
      <c r="I44" s="4" t="s">
        <v>65</v>
      </c>
      <c r="J44" s="4" t="s">
        <v>118</v>
      </c>
      <c r="K44" s="4" t="s">
        <v>119</v>
      </c>
      <c r="L44" s="3"/>
      <c r="M44" s="3"/>
      <c r="N44" s="3"/>
      <c r="O44" s="3"/>
      <c r="P44" s="3"/>
      <c r="Q44" s="3"/>
      <c r="R44" s="3"/>
      <c r="S44" s="3"/>
      <c r="T44" s="3"/>
    </row>
    <row r="45" spans="1:20" customFormat="1" ht="14.5" x14ac:dyDescent="0.35">
      <c r="A45" s="7" t="s">
        <v>148</v>
      </c>
      <c r="B45" s="7" t="s">
        <v>132</v>
      </c>
      <c r="C45" s="34">
        <v>3500</v>
      </c>
      <c r="D45" s="31">
        <f>IF(Kalkulator!B54=0,0,((71266*(Kalkulator!B54)^-0.193)*Indeksregulering!C16))</f>
        <v>0</v>
      </c>
      <c r="E45" s="10">
        <v>0.5</v>
      </c>
      <c r="F45" s="31">
        <f>D45*E45</f>
        <v>0</v>
      </c>
      <c r="G45" s="3" t="s">
        <v>120</v>
      </c>
      <c r="H45" s="3" t="s">
        <v>68</v>
      </c>
      <c r="I45" s="28" t="s">
        <v>69</v>
      </c>
      <c r="J45" s="3" t="s">
        <v>152</v>
      </c>
      <c r="K45" s="3" t="s">
        <v>153</v>
      </c>
      <c r="L45" s="3"/>
      <c r="M45" s="3"/>
      <c r="N45" s="3"/>
      <c r="O45" s="3"/>
      <c r="P45" s="3"/>
      <c r="Q45" s="3"/>
      <c r="R45" s="3"/>
      <c r="S45" s="3"/>
      <c r="T45" s="3"/>
    </row>
    <row r="46" spans="1:20" ht="13.5" thickBot="1" x14ac:dyDescent="0.4"/>
    <row r="47" spans="1:20" customFormat="1" ht="18.5" x14ac:dyDescent="0.45">
      <c r="A47" s="165" t="s">
        <v>34</v>
      </c>
      <c r="B47" s="165"/>
      <c r="C47" s="165"/>
      <c r="D47" s="165"/>
      <c r="E47" s="165"/>
      <c r="F47" s="165"/>
      <c r="G47" s="3"/>
      <c r="H47" s="3"/>
      <c r="I47" s="3"/>
      <c r="J47" s="3"/>
      <c r="K47" s="3"/>
      <c r="L47" s="3"/>
      <c r="M47" s="3"/>
      <c r="N47" s="3"/>
      <c r="O47" s="3"/>
      <c r="P47" s="3"/>
      <c r="Q47" s="3"/>
      <c r="R47" s="3"/>
      <c r="S47" s="3"/>
      <c r="T47" s="3"/>
    </row>
    <row r="48" spans="1:20" customFormat="1" ht="17.649999999999999" customHeight="1" x14ac:dyDescent="0.35">
      <c r="A48" s="5" t="s">
        <v>58</v>
      </c>
      <c r="B48" s="5" t="s">
        <v>4</v>
      </c>
      <c r="C48" s="6" t="s">
        <v>145</v>
      </c>
      <c r="D48" s="30" t="s">
        <v>146</v>
      </c>
      <c r="E48" s="6" t="s">
        <v>61</v>
      </c>
      <c r="F48" s="30" t="s">
        <v>147</v>
      </c>
      <c r="G48" s="4" t="s">
        <v>63</v>
      </c>
      <c r="H48" s="4" t="s">
        <v>64</v>
      </c>
      <c r="I48" s="4" t="s">
        <v>65</v>
      </c>
      <c r="J48" s="4" t="s">
        <v>118</v>
      </c>
      <c r="K48" s="4" t="s">
        <v>119</v>
      </c>
      <c r="L48" s="3"/>
      <c r="M48" s="3"/>
      <c r="N48" s="3"/>
      <c r="O48" s="3"/>
      <c r="P48" s="3"/>
      <c r="Q48" s="3"/>
      <c r="R48" s="3"/>
      <c r="S48" s="3"/>
      <c r="T48" s="3"/>
    </row>
    <row r="49" spans="1:20" customFormat="1" ht="14.5" x14ac:dyDescent="0.35">
      <c r="A49" s="7" t="s">
        <v>148</v>
      </c>
      <c r="B49" s="7" t="s">
        <v>132</v>
      </c>
      <c r="C49" s="8">
        <v>2800</v>
      </c>
      <c r="D49" s="31">
        <f>IF(Kalkulator!B57=0,0,((20276*(Kalkulator!B57)^-0.101)*Indeksregulering!C16))</f>
        <v>0</v>
      </c>
      <c r="E49" s="10">
        <v>0.5</v>
      </c>
      <c r="F49" s="31">
        <f>D49*E49</f>
        <v>0</v>
      </c>
      <c r="G49" s="3" t="s">
        <v>120</v>
      </c>
      <c r="H49" s="3" t="s">
        <v>68</v>
      </c>
      <c r="I49" s="28" t="s">
        <v>69</v>
      </c>
      <c r="J49" s="3" t="s">
        <v>154</v>
      </c>
      <c r="K49" s="3" t="s">
        <v>155</v>
      </c>
      <c r="L49" s="3"/>
      <c r="M49" s="3"/>
      <c r="N49" s="3"/>
      <c r="O49" s="3"/>
      <c r="P49" s="3"/>
      <c r="Q49" s="3"/>
      <c r="R49" s="3"/>
      <c r="S49" s="3"/>
      <c r="T49" s="3"/>
    </row>
    <row r="52" spans="1:20" x14ac:dyDescent="0.35">
      <c r="A52" s="159" t="s">
        <v>75</v>
      </c>
      <c r="B52" s="160"/>
    </row>
    <row r="53" spans="1:20" x14ac:dyDescent="0.35">
      <c r="A53" s="14" t="s">
        <v>76</v>
      </c>
      <c r="B53" s="15" t="s">
        <v>156</v>
      </c>
      <c r="C53" s="62"/>
      <c r="D53" s="62"/>
      <c r="E53" s="62"/>
      <c r="F53" s="62"/>
    </row>
    <row r="54" spans="1:20" x14ac:dyDescent="0.35">
      <c r="A54" s="16" t="s">
        <v>157</v>
      </c>
      <c r="B54" s="133">
        <f xml:space="preserve"> 155600/160</f>
        <v>972.5</v>
      </c>
      <c r="C54" s="135"/>
    </row>
    <row r="55" spans="1:20" ht="14.5" x14ac:dyDescent="0.35">
      <c r="A55" s="16" t="s">
        <v>158</v>
      </c>
      <c r="B55" s="133">
        <f>1580000/900</f>
        <v>1755.5555555555557</v>
      </c>
      <c r="C55" s="134"/>
    </row>
    <row r="56" spans="1:20" x14ac:dyDescent="0.35">
      <c r="A56" s="16" t="s">
        <v>159</v>
      </c>
      <c r="B56" s="133">
        <f>4996800/2400</f>
        <v>2082</v>
      </c>
    </row>
    <row r="57" spans="1:20" x14ac:dyDescent="0.35">
      <c r="A57" s="16" t="s">
        <v>160</v>
      </c>
      <c r="B57" s="133">
        <f>48000/160</f>
        <v>300</v>
      </c>
    </row>
    <row r="58" spans="1:20" x14ac:dyDescent="0.35">
      <c r="A58" s="16" t="s">
        <v>161</v>
      </c>
      <c r="B58" s="133">
        <f>688000/900</f>
        <v>764.44444444444446</v>
      </c>
    </row>
    <row r="59" spans="1:20" x14ac:dyDescent="0.35">
      <c r="A59" s="16" t="s">
        <v>162</v>
      </c>
      <c r="B59" s="133">
        <f>850000/2400</f>
        <v>354.16666666666669</v>
      </c>
    </row>
    <row r="60" spans="1:20" x14ac:dyDescent="0.35">
      <c r="A60" s="16" t="s">
        <v>163</v>
      </c>
      <c r="B60" s="133">
        <v>826</v>
      </c>
      <c r="C60" s="22"/>
      <c r="D60" s="63"/>
      <c r="E60" s="63"/>
      <c r="F60" s="63"/>
    </row>
    <row r="61" spans="1:20" x14ac:dyDescent="0.35">
      <c r="A61" s="16" t="s">
        <v>164</v>
      </c>
      <c r="B61" s="133">
        <v>1000</v>
      </c>
      <c r="C61" s="22"/>
      <c r="D61" s="63"/>
      <c r="E61" s="63"/>
      <c r="F61" s="63"/>
    </row>
    <row r="62" spans="1:20" x14ac:dyDescent="0.35">
      <c r="A62" s="16" t="s">
        <v>165</v>
      </c>
      <c r="B62" s="133">
        <v>1200</v>
      </c>
      <c r="C62" s="22"/>
      <c r="D62" s="63"/>
      <c r="E62" s="63"/>
      <c r="F62" s="63"/>
    </row>
    <row r="63" spans="1:20" x14ac:dyDescent="0.35">
      <c r="A63" s="16" t="s">
        <v>166</v>
      </c>
      <c r="B63" s="133">
        <v>20000</v>
      </c>
    </row>
    <row r="64" spans="1:20" x14ac:dyDescent="0.35">
      <c r="A64" s="16" t="s">
        <v>167</v>
      </c>
      <c r="B64" s="133">
        <v>16000</v>
      </c>
    </row>
    <row r="65" spans="2:2" x14ac:dyDescent="0.35">
      <c r="B65" s="63"/>
    </row>
    <row r="66" spans="2:2" x14ac:dyDescent="0.35">
      <c r="B66" s="63"/>
    </row>
    <row r="67" spans="2:2" x14ac:dyDescent="0.35">
      <c r="B67" s="63"/>
    </row>
    <row r="68" spans="2:2" x14ac:dyDescent="0.35">
      <c r="B68" s="63"/>
    </row>
    <row r="69" spans="2:2" x14ac:dyDescent="0.35">
      <c r="B69" s="63"/>
    </row>
    <row r="70" spans="2:2" x14ac:dyDescent="0.35">
      <c r="B70" s="63"/>
    </row>
    <row r="71" spans="2:2" x14ac:dyDescent="0.35">
      <c r="B71" s="63"/>
    </row>
    <row r="72" spans="2:2" x14ac:dyDescent="0.35">
      <c r="B72" s="63"/>
    </row>
    <row r="73" spans="2:2" x14ac:dyDescent="0.35">
      <c r="B73" s="63"/>
    </row>
    <row r="74" spans="2:2" x14ac:dyDescent="0.35">
      <c r="B74" s="63"/>
    </row>
    <row r="75" spans="2:2" x14ac:dyDescent="0.35">
      <c r="B75" s="63"/>
    </row>
    <row r="76" spans="2:2" x14ac:dyDescent="0.35">
      <c r="B76" s="63"/>
    </row>
  </sheetData>
  <mergeCells count="12">
    <mergeCell ref="A26:F26"/>
    <mergeCell ref="A1:F1"/>
    <mergeCell ref="A2:F2"/>
    <mergeCell ref="A8:F8"/>
    <mergeCell ref="A14:F14"/>
    <mergeCell ref="A20:F20"/>
    <mergeCell ref="A52:B52"/>
    <mergeCell ref="A30:F30"/>
    <mergeCell ref="A34:F34"/>
    <mergeCell ref="A39:F39"/>
    <mergeCell ref="A43:F43"/>
    <mergeCell ref="A47:F4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4FEB66229FA488617C75A88AF4A54" ma:contentTypeVersion="3" ma:contentTypeDescription="Create a new document." ma:contentTypeScope="" ma:versionID="ef15eccb80bcd92f223ccf0fb344eca4">
  <xsd:schema xmlns:xsd="http://www.w3.org/2001/XMLSchema" xmlns:xs="http://www.w3.org/2001/XMLSchema" xmlns:p="http://schemas.microsoft.com/office/2006/metadata/properties" xmlns:ns2="655c5560-d85a-42c7-8465-3fe4a0e31939" targetNamespace="http://schemas.microsoft.com/office/2006/metadata/properties" ma:root="true" ma:fieldsID="9b0b8da435a11f5ef64e20ee0596bdf7" ns2:_="">
    <xsd:import namespace="655c5560-d85a-42c7-8465-3fe4a0e3193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c5560-d85a-42c7-8465-3fe4a0e31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86D2F8-3A8D-471E-A995-6B00376AAD3A}"/>
</file>

<file path=customXml/itemProps2.xml><?xml version="1.0" encoding="utf-8"?>
<ds:datastoreItem xmlns:ds="http://schemas.openxmlformats.org/officeDocument/2006/customXml" ds:itemID="{DFD3167F-9327-43B4-9DF6-3552D40EB567}">
  <ds:schemaRefs>
    <ds:schemaRef ds:uri="http://schemas.microsoft.com/sharepoint/v3/contenttype/forms"/>
  </ds:schemaRefs>
</ds:datastoreItem>
</file>

<file path=customXml/itemProps3.xml><?xml version="1.0" encoding="utf-8"?>
<ds:datastoreItem xmlns:ds="http://schemas.openxmlformats.org/officeDocument/2006/customXml" ds:itemID="{A83190DE-4C38-44A3-B65F-AEAD0F97FF91}">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655c5560-d85a-42c7-8465-3fe4a0e3193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Kalkulator</vt:lpstr>
      <vt:lpstr>Indeksregulering</vt:lpstr>
      <vt:lpstr>Isolasjonstiltak</vt:lpstr>
      <vt:lpstr>Øvrige tiltak</vt:lpstr>
    </vt:vector>
  </TitlesOfParts>
  <Manager/>
  <Company>Husbanken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Lene Frosthammer</dc:creator>
  <cp:keywords/>
  <dc:description/>
  <cp:lastModifiedBy>Lene Frosthammer</cp:lastModifiedBy>
  <cp:revision/>
  <dcterms:created xsi:type="dcterms:W3CDTF">2026-02-04T12:07:46Z</dcterms:created>
  <dcterms:modified xsi:type="dcterms:W3CDTF">2026-03-06T10:09:10Z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0x010100CBF4FEB66229FA488617C75A88AF4A54</vt:lpwstr>
  </property>
  <property fmtid="{D5CDD505-2E9C-101B-9397-08002B2CF9AE}" pid="3" name="Order">
    <vt:r8>6600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